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24226"/>
  <mc:AlternateContent xmlns:mc="http://schemas.openxmlformats.org/markup-compatibility/2006">
    <mc:Choice Requires="x15">
      <x15ac:absPath xmlns:x15ac="http://schemas.microsoft.com/office/spreadsheetml/2010/11/ac" url="C:\Users\Nata Gordeziani\Dropbox\PMU ON DROP-BOX\PROJECTS\TGF_TSP_Georgia\Deliverables\CIF\Phase 3\31.01.2017\GEORGIAN\"/>
    </mc:Choice>
  </mc:AlternateContent>
  <bookViews>
    <workbookView xWindow="10236" yWindow="-12" windowWidth="10272" windowHeight="8172" tabRatio="930" activeTab="1"/>
  </bookViews>
  <sheets>
    <sheet name="Budget Explanatory Note_GEO" sheetId="34" r:id="rId1"/>
    <sheet name="TSP Summary Budget" sheetId="21" r:id="rId2"/>
    <sheet name="TSP Detailed Budget" sheetId="22" r:id="rId3"/>
    <sheet name="Govt &amp; External" sheetId="31" state="hidden" r:id="rId4"/>
    <sheet name="TA" sheetId="32" r:id="rId5"/>
    <sheet name="Training" sheetId="33" r:id="rId6"/>
    <sheet name="Unit costs" sheetId="30"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______TB1">[1]HIV!$A$2:$A$24</definedName>
    <definedName name="______TB1">[1]HIV!$A$2:$A$24</definedName>
    <definedName name="_____TB1">[1]HIV!$A$2:$A$24</definedName>
    <definedName name="____TB1">[2]HIV!$A$2:$A$24</definedName>
    <definedName name="___SRQ9" localSheetId="0">[3]Definitions!#REF!</definedName>
    <definedName name="___SRQ9" localSheetId="4">[3]Definitions!#REF!</definedName>
    <definedName name="___SRQ9" localSheetId="5">[3]Definitions!#REF!</definedName>
    <definedName name="___SRQ9">[3]Definitions!#REF!</definedName>
    <definedName name="___TB1">[2]HIV!$A$2:$A$24</definedName>
    <definedName name="__SRQ9" localSheetId="0">[3]Definitions!#REF!</definedName>
    <definedName name="__SRQ9" localSheetId="4">[3]Definitions!#REF!</definedName>
    <definedName name="__SRQ9" localSheetId="5">[3]Definitions!#REF!</definedName>
    <definedName name="__SRQ9">[3]Definitions!#REF!</definedName>
    <definedName name="__TB1">[2]HIV!$A$2:$A$24</definedName>
    <definedName name="_arr_population">[4]_pop!$A$1:$U$215</definedName>
    <definedName name="_CountryName">[4]Welcome!$D$7</definedName>
    <definedName name="_lst_DrugManufs">[5]_settings!$B$19:$B$25</definedName>
    <definedName name="_lst_Drugs">[6]_settings!$B$29:$B$37</definedName>
    <definedName name="_lst_DrugTypes">[6]_settings!$B$11:$B$15</definedName>
    <definedName name="_RegionName">[7]Welcome!$D$8</definedName>
    <definedName name="_SRQ9" localSheetId="0">[3]Definitions!#REF!</definedName>
    <definedName name="_SRQ9" localSheetId="4">[3]Definitions!#REF!</definedName>
    <definedName name="_SRQ9" localSheetId="5">[3]Definitions!#REF!</definedName>
    <definedName name="_SRQ9">[3]Definitions!#REF!</definedName>
    <definedName name="_TB1">[2]HIV!$A$2:$A$24</definedName>
    <definedName name="aa" localSheetId="0">#REF!</definedName>
    <definedName name="aa">#REF!</definedName>
    <definedName name="acc" localSheetId="0">#REF!</definedName>
    <definedName name="acc" localSheetId="4">#REF!</definedName>
    <definedName name="acc" localSheetId="5">#REF!</definedName>
    <definedName name="acc">#REF!</definedName>
    <definedName name="acc_cah" localSheetId="0">#REF!</definedName>
    <definedName name="acc_cah" localSheetId="4">#REF!</definedName>
    <definedName name="acc_cah" localSheetId="5">#REF!</definedName>
    <definedName name="acc_cah">#REF!</definedName>
    <definedName name="azt" localSheetId="0">#REF!</definedName>
    <definedName name="azt" localSheetId="4">#REF!</definedName>
    <definedName name="azt" localSheetId="5">#REF!</definedName>
    <definedName name="azt">#REF!</definedName>
    <definedName name="bb" localSheetId="0">#REF!</definedName>
    <definedName name="bb">#REF!</definedName>
    <definedName name="bolo" localSheetId="0">#REF!</definedName>
    <definedName name="bolo">#REF!</definedName>
    <definedName name="budget" localSheetId="0">#REF!</definedName>
    <definedName name="budget">#REF!</definedName>
    <definedName name="cc" localSheetId="0">#REF!</definedName>
    <definedName name="cc">#REF!</definedName>
    <definedName name="cobivir" localSheetId="0">#REF!</definedName>
    <definedName name="cobivir" localSheetId="4">#REF!</definedName>
    <definedName name="cobivir" localSheetId="5">#REF!</definedName>
    <definedName name="cobivir">#REF!</definedName>
    <definedName name="contam_process" localSheetId="0">#REF!</definedName>
    <definedName name="contam_process" localSheetId="4">#REF!</definedName>
    <definedName name="contam_process" localSheetId="5">#REF!</definedName>
    <definedName name="contam_process">#REF!</definedName>
    <definedName name="Cost_Category">[8]Definitions!$F$3:$F$15</definedName>
    <definedName name="dd" localSheetId="0">#REF!</definedName>
    <definedName name="dd">#REF!</definedName>
    <definedName name="ddi" localSheetId="0">#REF!</definedName>
    <definedName name="ddi" localSheetId="4">#REF!</definedName>
    <definedName name="ddi" localSheetId="5">#REF!</definedName>
    <definedName name="ddi">#REF!</definedName>
    <definedName name="DocTitle">[9]xPublicVariables!$D$27</definedName>
    <definedName name="ds_vs" localSheetId="0">#REF!</definedName>
    <definedName name="ds_vs" localSheetId="4">#REF!</definedName>
    <definedName name="ds_vs" localSheetId="5">#REF!</definedName>
    <definedName name="ds_vs">#REF!</definedName>
    <definedName name="ds_vs_m" localSheetId="0">#REF!</definedName>
    <definedName name="ds_vs_m" localSheetId="4">#REF!</definedName>
    <definedName name="ds_vs_m" localSheetId="5">#REF!</definedName>
    <definedName name="ds_vs_m">#REF!</definedName>
    <definedName name="E">[10]HIV!$F$3</definedName>
    <definedName name="ee" localSheetId="0">#REF!</definedName>
    <definedName name="ee">#REF!</definedName>
    <definedName name="ES">[10]HIV!$F$4</definedName>
    <definedName name="euro">[11]Activities!$D$4</definedName>
    <definedName name="Fcost" localSheetId="0">#REF!</definedName>
    <definedName name="Fcost" localSheetId="4">#REF!</definedName>
    <definedName name="Fcost" localSheetId="5">#REF!</definedName>
    <definedName name="Fcost">#REF!</definedName>
    <definedName name="fuel" localSheetId="0">#REF!</definedName>
    <definedName name="fuel" localSheetId="4">#REF!</definedName>
    <definedName name="fuel" localSheetId="5">#REF!</definedName>
    <definedName name="fuel">#REF!</definedName>
    <definedName name="GBLC" localSheetId="0">#REF!</definedName>
    <definedName name="GBLC">#REF!</definedName>
    <definedName name="gdgd" localSheetId="0">#REF!</definedName>
    <definedName name="gdgd">#REF!</definedName>
    <definedName name="GeneratedAt">[9]xPublicVariables!$D$28</definedName>
    <definedName name="ghgjhgjgjh" localSheetId="0">#REF!</definedName>
    <definedName name="ghgjhgjgjh">#REF!</definedName>
    <definedName name="GHRN" localSheetId="0">#REF!</definedName>
    <definedName name="GHRN">#REF!</definedName>
    <definedName name="HIVII">[10]HIV!$B$2:$B$7</definedName>
    <definedName name="HIVOI">[10]HIV!$D$2:$D$13</definedName>
    <definedName name="HIVSDA">[10]HIV!$A$2:$A$24</definedName>
    <definedName name="HIVSource">[10]HIV!$E$2:$E$19</definedName>
    <definedName name="hjhkjh" localSheetId="0">#REF!</definedName>
    <definedName name="hjhkjh">#REF!</definedName>
    <definedName name="hjhkjhk" localSheetId="0">#REF!</definedName>
    <definedName name="hjhkjhk">#REF!</definedName>
    <definedName name="HSSSDA">[12]HSS!$A$3:$A$19</definedName>
    <definedName name="impact" localSheetId="0">#REF!</definedName>
    <definedName name="impact" localSheetId="4">#REF!</definedName>
    <definedName name="impact" localSheetId="5">#REF!</definedName>
    <definedName name="impact">#REF!</definedName>
    <definedName name="impact_1" localSheetId="0">#REF!</definedName>
    <definedName name="impact_1" localSheetId="4">#REF!</definedName>
    <definedName name="impact_1" localSheetId="5">#REF!</definedName>
    <definedName name="impact_1">#REF!</definedName>
    <definedName name="Implementing_Entity_Type">[13]Definitions!$H$3:$H$9</definedName>
    <definedName name="IndicatorTypesList" localSheetId="0">#REF!</definedName>
    <definedName name="IndicatorTypesList" localSheetId="4">#REF!</definedName>
    <definedName name="IndicatorTypesList" localSheetId="5">#REF!</definedName>
    <definedName name="IndicatorTypesList">#REF!</definedName>
    <definedName name="IndicatorTypesList_1" localSheetId="0">#REF!</definedName>
    <definedName name="IndicatorTypesList_1" localSheetId="4">#REF!</definedName>
    <definedName name="IndicatorTypesList_1" localSheetId="5">#REF!</definedName>
    <definedName name="IndicatorTypesList_1">#REF!</definedName>
    <definedName name="Inflation_factor_year_1" localSheetId="0">#REF!</definedName>
    <definedName name="Inflation_factor_year_1">#REF!</definedName>
    <definedName name="Inflation_factor_year_2" localSheetId="0">#REF!</definedName>
    <definedName name="Inflation_factor_year_2">#REF!</definedName>
    <definedName name="Inflation_factor_year_3" localSheetId="0">#REF!</definedName>
    <definedName name="Inflation_factor_year_3">#REF!</definedName>
    <definedName name="Inflation_factor_year_4" localSheetId="0">#REF!</definedName>
    <definedName name="Inflation_factor_year_4">#REF!</definedName>
    <definedName name="Inflation_factor_year_5" localSheetId="0">#REF!</definedName>
    <definedName name="Inflation_factor_year_5">#REF!</definedName>
    <definedName name="Iza_factor_ghjgj3" localSheetId="0">#REF!</definedName>
    <definedName name="Iza_factor_ghjgj3">#REF!</definedName>
    <definedName name="Iza_VV_JJ_8" localSheetId="0">#REF!</definedName>
    <definedName name="Iza_VV_JJ_8">#REF!</definedName>
    <definedName name="jj" localSheetId="0">#REF!</definedName>
    <definedName name="jj">#REF!</definedName>
    <definedName name="kit_ordered" localSheetId="0">#REF!</definedName>
    <definedName name="kit_ordered" localSheetId="4">#REF!</definedName>
    <definedName name="kit_ordered" localSheetId="5">#REF!</definedName>
    <definedName name="kit_ordered">#REF!</definedName>
    <definedName name="lamivudine" localSheetId="0">#REF!</definedName>
    <definedName name="lamivudine" localSheetId="4">#REF!</definedName>
    <definedName name="lamivudine" localSheetId="5">#REF!</definedName>
    <definedName name="lamivudine">#REF!</definedName>
    <definedName name="lc_contamination" localSheetId="0">#REF!</definedName>
    <definedName name="lc_contamination" localSheetId="4">#REF!</definedName>
    <definedName name="lc_contamination" localSheetId="5">#REF!</definedName>
    <definedName name="lc_contamination">#REF!</definedName>
    <definedName name="LC_positive" localSheetId="0">#REF!</definedName>
    <definedName name="LC_positive" localSheetId="4">#REF!</definedName>
    <definedName name="LC_positive" localSheetId="5">#REF!</definedName>
    <definedName name="LC_positive">#REF!</definedName>
    <definedName name="LC_Repeat_culture" localSheetId="0">#REF!</definedName>
    <definedName name="LC_Repeat_culture" localSheetId="4">#REF!</definedName>
    <definedName name="LC_Repeat_culture" localSheetId="5">#REF!</definedName>
    <definedName name="LC_Repeat_culture">#REF!</definedName>
    <definedName name="List_IE">'[14]Definitions-lists-EFR'!$A$58:$A$65</definedName>
    <definedName name="list1">'[15]шкала SDA и др'!$M$3:$M$15</definedName>
    <definedName name="listH" localSheetId="0">[16]Definitions!#REF!</definedName>
    <definedName name="listH" localSheetId="4">[16]Definitions!#REF!</definedName>
    <definedName name="listH" localSheetId="5">[16]Definitions!#REF!</definedName>
    <definedName name="listH">[16]Definitions!#REF!</definedName>
    <definedName name="listHH" localSheetId="0">[16]Definitions!#REF!</definedName>
    <definedName name="listHH" localSheetId="4">[16]Definitions!#REF!</definedName>
    <definedName name="listHH" localSheetId="5">[16]Definitions!#REF!</definedName>
    <definedName name="listHH">[16]Definitions!#REF!</definedName>
    <definedName name="ListHIV">'[14]Definitions-lists-EFR'!$A$1:$A$7</definedName>
    <definedName name="listie">[17]Definitions!$B$31:$B$38</definedName>
    <definedName name="listN" localSheetId="0">[16]Definitions!#REF!</definedName>
    <definedName name="listN" localSheetId="4">[16]Definitions!#REF!</definedName>
    <definedName name="listN" localSheetId="5">[16]Definitions!#REF!</definedName>
    <definedName name="listN">[16]Definitions!#REF!</definedName>
    <definedName name="LL" localSheetId="0">#REF!</definedName>
    <definedName name="LL">#REF!</definedName>
    <definedName name="LPA_Batch" localSheetId="0">#REF!</definedName>
    <definedName name="LPA_Batch" localSheetId="4">#REF!</definedName>
    <definedName name="LPA_Batch" localSheetId="5">#REF!</definedName>
    <definedName name="LPA_Batch">#REF!</definedName>
    <definedName name="MacrocategoriesALL">[17]Definitions!$B$127:$B$149</definedName>
    <definedName name="MalariaII">[10]Malaria!$B$2:$B$11</definedName>
    <definedName name="MalariaOI">[10]Malaria!$D$2:$D$11</definedName>
    <definedName name="MalariaSDA">[10]Malaria!$A$2:$A$19</definedName>
    <definedName name="MalariaSDA1">[2]Malaria!$A$2:$A$19</definedName>
    <definedName name="MalariaSource">[10]Malaria!$E$2:$E$20</definedName>
    <definedName name="MalariaSource1">[2]Malaria!$E$2:$E$20</definedName>
    <definedName name="mm" localSheetId="0">#REF!</definedName>
    <definedName name="mm">#REF!</definedName>
    <definedName name="Nat_HJK_hjhk4" localSheetId="0">#REF!</definedName>
    <definedName name="Nat_HJK_hjhk4">#REF!</definedName>
    <definedName name="National_factor_year1" localSheetId="0">#REF!</definedName>
    <definedName name="National_factor_year1">#REF!</definedName>
    <definedName name="National_factor_year2" localSheetId="0">#REF!</definedName>
    <definedName name="National_factor_year2">#REF!</definedName>
    <definedName name="National_factor_year3" localSheetId="0">#REF!</definedName>
    <definedName name="National_factor_year3">#REF!</definedName>
    <definedName name="National_factor_year4" localSheetId="0">#REF!</definedName>
    <definedName name="National_factor_year4">#REF!</definedName>
    <definedName name="National_factor_year5" localSheetId="0">#REF!</definedName>
    <definedName name="National_factor_year5">#REF!</definedName>
    <definedName name="nino" localSheetId="0">#REF!</definedName>
    <definedName name="nino">#REF!</definedName>
    <definedName name="nn" localSheetId="0">#REF!</definedName>
    <definedName name="nn">#REF!</definedName>
    <definedName name="Notif2" localSheetId="0">#REF!</definedName>
    <definedName name="Notif2" localSheetId="4">#REF!</definedName>
    <definedName name="Notif2" localSheetId="5">#REF!</definedName>
    <definedName name="Notif2">#REF!</definedName>
    <definedName name="nr_vs" localSheetId="0">#REF!</definedName>
    <definedName name="nr_vs" localSheetId="4">#REF!</definedName>
    <definedName name="nr_vs" localSheetId="5">#REF!</definedName>
    <definedName name="nr_vs">#REF!</definedName>
    <definedName name="nrDig" localSheetId="0">#REF!</definedName>
    <definedName name="nrDig" localSheetId="4">#REF!</definedName>
    <definedName name="nrDig" localSheetId="5">#REF!</definedName>
    <definedName name="nrDig">#REF!</definedName>
    <definedName name="nvp" localSheetId="0">#REF!</definedName>
    <definedName name="nvp" localSheetId="4">#REF!</definedName>
    <definedName name="nvp" localSheetId="5">#REF!</definedName>
    <definedName name="nvp">#REF!</definedName>
    <definedName name="outcome" localSheetId="0">#REF!</definedName>
    <definedName name="outcome" localSheetId="4">#REF!</definedName>
    <definedName name="outcome" localSheetId="5">#REF!</definedName>
    <definedName name="outcome">#REF!</definedName>
    <definedName name="outcome_1" localSheetId="0">#REF!</definedName>
    <definedName name="outcome_1" localSheetId="4">#REF!</definedName>
    <definedName name="outcome_1" localSheetId="5">#REF!</definedName>
    <definedName name="outcome_1">#REF!</definedName>
    <definedName name="PD" localSheetId="0">#REF!</definedName>
    <definedName name="PD" localSheetId="4">#REF!</definedName>
    <definedName name="PD" localSheetId="5">#REF!</definedName>
    <definedName name="PD">#REF!</definedName>
    <definedName name="pdb" localSheetId="0">#REF!</definedName>
    <definedName name="pdb" localSheetId="4">#REF!</definedName>
    <definedName name="pdb" localSheetId="5">#REF!</definedName>
    <definedName name="pdb">#REF!</definedName>
    <definedName name="PDC" localSheetId="0">#REF!</definedName>
    <definedName name="PDC" localSheetId="4">#REF!</definedName>
    <definedName name="PDC" localSheetId="5">#REF!</definedName>
    <definedName name="PDC">#REF!</definedName>
    <definedName name="Per_diem" localSheetId="0">#REF!</definedName>
    <definedName name="Per_diem" localSheetId="4">#REF!</definedName>
    <definedName name="Per_diem" localSheetId="5">#REF!</definedName>
    <definedName name="Per_diem">#REF!</definedName>
    <definedName name="period">'[18]Data Entry'!$C$4</definedName>
    <definedName name="PM">[2]HIV!$F$5</definedName>
    <definedName name="pop" localSheetId="0">#REF!</definedName>
    <definedName name="pop" localSheetId="4">#REF!</definedName>
    <definedName name="pop" localSheetId="5">#REF!</definedName>
    <definedName name="pop">#REF!</definedName>
    <definedName name="pp" localSheetId="0">#REF!</definedName>
    <definedName name="pp">#REF!</definedName>
    <definedName name="_xlnm.Print_Area" localSheetId="1">'TSP Summary Budget'!$A$1:$H$213</definedName>
    <definedName name="PS">[10]HIV!$F$5</definedName>
    <definedName name="ps_vs" localSheetId="0">#REF!</definedName>
    <definedName name="ps_vs" localSheetId="4">#REF!</definedName>
    <definedName name="ps_vs" localSheetId="5">#REF!</definedName>
    <definedName name="ps_vs">#REF!</definedName>
    <definedName name="RegionsCount">[9]xPublicVariables!$D$6</definedName>
    <definedName name="repet_process" localSheetId="0">#REF!</definedName>
    <definedName name="repet_process" localSheetId="4">#REF!</definedName>
    <definedName name="repet_process" localSheetId="5">#REF!</definedName>
    <definedName name="repet_process">#REF!</definedName>
    <definedName name="RepFooter">[9]xPublicVariables!$D$29</definedName>
    <definedName name="RepTitle">[9]xPublicVariables!$D$26</definedName>
    <definedName name="sample" localSheetId="0">#REF!</definedName>
    <definedName name="sample" localSheetId="4">#REF!</definedName>
    <definedName name="sample" localSheetId="5">#REF!</definedName>
    <definedName name="sample">#REF!</definedName>
    <definedName name="SD" localSheetId="0">#REF!</definedName>
    <definedName name="SD" localSheetId="4">#REF!</definedName>
    <definedName name="SD" localSheetId="5">#REF!</definedName>
    <definedName name="SD">#REF!</definedName>
    <definedName name="SDA" localSheetId="0">#REF!</definedName>
    <definedName name="SDA" localSheetId="4">#REF!</definedName>
    <definedName name="SDA" localSheetId="5">#REF!</definedName>
    <definedName name="SDA">#REF!</definedName>
    <definedName name="SDAList" localSheetId="0">#REF!</definedName>
    <definedName name="SDAList" localSheetId="4">#REF!</definedName>
    <definedName name="SDAList" localSheetId="5">#REF!</definedName>
    <definedName name="SDAList">#REF!</definedName>
    <definedName name="SDAList_1" localSheetId="0">#REF!</definedName>
    <definedName name="SDAList_1" localSheetId="4">#REF!</definedName>
    <definedName name="SDAList_1" localSheetId="5">#REF!</definedName>
    <definedName name="SDAList_1">#REF!</definedName>
    <definedName name="slants" localSheetId="0">#REF!</definedName>
    <definedName name="slants" localSheetId="4">#REF!</definedName>
    <definedName name="slants" localSheetId="5">#REF!</definedName>
    <definedName name="slants">#REF!</definedName>
    <definedName name="SourcesList" localSheetId="0">#REF!</definedName>
    <definedName name="SourcesList" localSheetId="4">#REF!</definedName>
    <definedName name="SourcesList" localSheetId="5">#REF!</definedName>
    <definedName name="SourcesList">#REF!</definedName>
    <definedName name="SourcesList_1" localSheetId="0">#REF!</definedName>
    <definedName name="SourcesList_1" localSheetId="4">#REF!</definedName>
    <definedName name="SourcesList_1" localSheetId="5">#REF!</definedName>
    <definedName name="SourcesList_1">#REF!</definedName>
    <definedName name="TB">[2]HIV!$D$2:$D$13</definedName>
    <definedName name="TB_Culture" localSheetId="0">#REF!</definedName>
    <definedName name="TB_Culture" localSheetId="4">#REF!</definedName>
    <definedName name="TB_Culture" localSheetId="5">#REF!</definedName>
    <definedName name="TB_Culture">#REF!</definedName>
    <definedName name="TBII">[10]TB!$B$2:$B$5</definedName>
    <definedName name="TBIII">[2]TB!$B$2:$B$5</definedName>
    <definedName name="TBOI">[10]TB!$D$2:$D$4</definedName>
    <definedName name="TBSDA">[10]TB!$A$2:$A$21</definedName>
    <definedName name="TBSource">[10]TB!$E$2:$E$16</definedName>
    <definedName name="TG">[2]TB!$D$2:$D$4</definedName>
    <definedName name="TG_2011_GF" localSheetId="0">#REF!</definedName>
    <definedName name="TG_2011_GF">#REF!</definedName>
    <definedName name="TG_2013_GF" localSheetId="0">#REF!</definedName>
    <definedName name="TG_2013_GF">#REF!</definedName>
    <definedName name="vaxo" localSheetId="0">#REF!</definedName>
    <definedName name="vaxo">#REF!</definedName>
    <definedName name="volum_specimen" localSheetId="0">#REF!</definedName>
    <definedName name="volum_specimen" localSheetId="4">#REF!</definedName>
    <definedName name="volum_specimen" localSheetId="5">#REF!</definedName>
    <definedName name="volum_specimen">#REF!</definedName>
    <definedName name="VV" localSheetId="0">#REF!</definedName>
    <definedName name="VV">#REF!</definedName>
    <definedName name="XX" localSheetId="0">#REF!</definedName>
    <definedName name="XX">#REF!</definedName>
    <definedName name="zz" localSheetId="0">#REF!</definedName>
    <definedName name="zz">#REF!</definedName>
  </definedNames>
  <calcPr calcId="162913"/>
</workbook>
</file>

<file path=xl/calcChain.xml><?xml version="1.0" encoding="utf-8"?>
<calcChain xmlns="http://schemas.openxmlformats.org/spreadsheetml/2006/main">
  <c r="B190" i="21" l="1"/>
  <c r="A190" i="21"/>
  <c r="B189" i="21"/>
  <c r="A189" i="21"/>
  <c r="B188" i="21"/>
  <c r="A188" i="21"/>
  <c r="B187" i="21"/>
  <c r="A187" i="21"/>
  <c r="B186" i="21"/>
  <c r="A186" i="21"/>
  <c r="B185" i="21"/>
  <c r="A185" i="21"/>
  <c r="B184" i="21"/>
  <c r="A184" i="21"/>
  <c r="B183" i="21"/>
  <c r="A183" i="21"/>
  <c r="B182" i="21"/>
  <c r="A182" i="21"/>
  <c r="B181" i="21"/>
  <c r="A181" i="21"/>
  <c r="B180" i="21"/>
  <c r="A180" i="21"/>
  <c r="B179" i="21"/>
  <c r="A179" i="21"/>
  <c r="B178" i="21"/>
  <c r="A178" i="21"/>
  <c r="B177" i="21"/>
  <c r="A177" i="21"/>
  <c r="B176" i="21"/>
  <c r="A176" i="21"/>
  <c r="B175" i="21"/>
  <c r="A175" i="21"/>
  <c r="B174" i="21"/>
  <c r="A174" i="21"/>
  <c r="B173" i="21"/>
  <c r="A173" i="21"/>
  <c r="B172" i="21"/>
  <c r="A172" i="21"/>
  <c r="B171" i="21"/>
  <c r="A171" i="21"/>
  <c r="B170" i="21"/>
  <c r="A170" i="21"/>
  <c r="B169" i="21"/>
  <c r="A169" i="21"/>
  <c r="B168" i="21"/>
  <c r="A168" i="21"/>
  <c r="B167" i="21"/>
  <c r="A167" i="21"/>
  <c r="B166" i="21"/>
  <c r="A166" i="21"/>
  <c r="B165" i="21"/>
  <c r="A165" i="21"/>
  <c r="H164" i="21"/>
  <c r="G164" i="21"/>
  <c r="F164" i="21"/>
  <c r="E164" i="21"/>
  <c r="D164" i="21"/>
  <c r="C164" i="21"/>
  <c r="B164" i="21"/>
  <c r="A164" i="21"/>
  <c r="B163" i="21"/>
  <c r="A163" i="21"/>
  <c r="B162" i="21"/>
  <c r="A162" i="21"/>
  <c r="B161" i="21"/>
  <c r="A161" i="21"/>
  <c r="B160" i="21"/>
  <c r="A160" i="21"/>
  <c r="F15" i="21" l="1"/>
  <c r="G15" i="21"/>
  <c r="E254" i="22"/>
  <c r="D76" i="21" s="1"/>
  <c r="F254" i="22"/>
  <c r="E76" i="21" s="1"/>
  <c r="H253" i="22"/>
  <c r="H254" i="22" s="1"/>
  <c r="G76" i="21" s="1"/>
  <c r="C59" i="21"/>
  <c r="D275" i="22"/>
  <c r="D276" i="22" s="1"/>
  <c r="C83" i="21" s="1"/>
  <c r="B274" i="22"/>
  <c r="E364" i="22"/>
  <c r="C30" i="21"/>
  <c r="C29" i="21"/>
  <c r="C27" i="21"/>
  <c r="C24" i="21"/>
  <c r="C23" i="21" s="1"/>
  <c r="C21" i="21"/>
  <c r="C20" i="21"/>
  <c r="C286" i="22"/>
  <c r="D286" i="22" s="1"/>
  <c r="D288" i="22" s="1"/>
  <c r="C88" i="21" s="1"/>
  <c r="H188" i="22"/>
  <c r="G188" i="22"/>
  <c r="F188" i="22"/>
  <c r="E188" i="22"/>
  <c r="D188" i="22"/>
  <c r="B185" i="22"/>
  <c r="B179" i="22"/>
  <c r="B178" i="22"/>
  <c r="B176" i="22"/>
  <c r="A176" i="22"/>
  <c r="E275" i="22" l="1"/>
  <c r="F275" i="22" s="1"/>
  <c r="F276" i="22" s="1"/>
  <c r="E83" i="21" s="1"/>
  <c r="I188" i="22"/>
  <c r="G275" i="22" l="1"/>
  <c r="E276" i="22"/>
  <c r="D83" i="21" s="1"/>
  <c r="D82" i="21" s="1"/>
  <c r="D81" i="21" s="1"/>
  <c r="D172" i="21" s="1"/>
  <c r="G276" i="22"/>
  <c r="F83" i="21" s="1"/>
  <c r="H275" i="22"/>
  <c r="H276" i="22" s="1"/>
  <c r="G83" i="21" s="1"/>
  <c r="G82" i="21" s="1"/>
  <c r="G81" i="21" s="1"/>
  <c r="G172" i="21" s="1"/>
  <c r="E82" i="21"/>
  <c r="E81" i="21" s="1"/>
  <c r="E172" i="21" s="1"/>
  <c r="F82" i="21"/>
  <c r="F81" i="21" s="1"/>
  <c r="F172" i="21" s="1"/>
  <c r="C82" i="21"/>
  <c r="C81" i="21" s="1"/>
  <c r="C172" i="21" s="1"/>
  <c r="C170" i="22"/>
  <c r="D170" i="22" s="1"/>
  <c r="E170" i="22" s="1"/>
  <c r="F170" i="22" s="1"/>
  <c r="G170" i="22" s="1"/>
  <c r="H170" i="22" s="1"/>
  <c r="C169" i="22"/>
  <c r="D169" i="22" s="1"/>
  <c r="C163" i="22"/>
  <c r="D163" i="22" s="1"/>
  <c r="C156" i="22"/>
  <c r="D156" i="22" s="1"/>
  <c r="E156" i="22" s="1"/>
  <c r="F156" i="22" s="1"/>
  <c r="G156" i="22" s="1"/>
  <c r="H156" i="22" s="1"/>
  <c r="C155" i="22"/>
  <c r="D155" i="22" s="1"/>
  <c r="C148" i="22"/>
  <c r="D148" i="22" s="1"/>
  <c r="D152" i="22" s="1"/>
  <c r="C143" i="22"/>
  <c r="D143" i="22" s="1"/>
  <c r="D145" i="22" s="1"/>
  <c r="I276" i="22" l="1"/>
  <c r="D159" i="22"/>
  <c r="H83" i="21"/>
  <c r="H82" i="21" s="1"/>
  <c r="H81" i="21" s="1"/>
  <c r="H172" i="21" s="1"/>
  <c r="D166" i="22"/>
  <c r="E163" i="22"/>
  <c r="E169" i="22"/>
  <c r="D173" i="22"/>
  <c r="E143" i="22"/>
  <c r="E148" i="22"/>
  <c r="E155" i="22"/>
  <c r="C53" i="21" l="1"/>
  <c r="F155" i="22"/>
  <c r="E159" i="22"/>
  <c r="E152" i="22"/>
  <c r="F148" i="22"/>
  <c r="E145" i="22"/>
  <c r="F143" i="22"/>
  <c r="E166" i="22"/>
  <c r="F163" i="22"/>
  <c r="E173" i="22"/>
  <c r="F169" i="22"/>
  <c r="D53" i="21" l="1"/>
  <c r="F145" i="22"/>
  <c r="G143" i="22"/>
  <c r="G155" i="22"/>
  <c r="F159" i="22"/>
  <c r="F173" i="22"/>
  <c r="G169" i="22"/>
  <c r="F166" i="22"/>
  <c r="G163" i="22"/>
  <c r="F152" i="22"/>
  <c r="G148" i="22"/>
  <c r="E53" i="21" l="1"/>
  <c r="G159" i="22"/>
  <c r="H155" i="22"/>
  <c r="H159" i="22" s="1"/>
  <c r="G152" i="22"/>
  <c r="H148" i="22"/>
  <c r="H152" i="22" s="1"/>
  <c r="H169" i="22"/>
  <c r="H173" i="22" s="1"/>
  <c r="G173" i="22"/>
  <c r="G145" i="22"/>
  <c r="H143" i="22"/>
  <c r="H145" i="22" s="1"/>
  <c r="G166" i="22"/>
  <c r="H163" i="22"/>
  <c r="H166" i="22" s="1"/>
  <c r="F53" i="21" l="1"/>
  <c r="G53" i="21"/>
  <c r="I166" i="22"/>
  <c r="I159" i="22"/>
  <c r="I145" i="22"/>
  <c r="I173" i="22"/>
  <c r="I152" i="22"/>
  <c r="H121" i="21" l="1"/>
  <c r="G121" i="21"/>
  <c r="F121" i="21"/>
  <c r="E121" i="21"/>
  <c r="D121" i="21"/>
  <c r="C121" i="21"/>
  <c r="G75" i="21"/>
  <c r="E75" i="21"/>
  <c r="D75" i="21"/>
  <c r="G60" i="21"/>
  <c r="F60" i="21"/>
  <c r="E60" i="21"/>
  <c r="D60" i="21"/>
  <c r="G59" i="21"/>
  <c r="F59" i="21"/>
  <c r="E59" i="21"/>
  <c r="D59" i="21"/>
  <c r="H46" i="21"/>
  <c r="H43" i="21"/>
  <c r="D284" i="33"/>
  <c r="F283" i="33"/>
  <c r="D283" i="33"/>
  <c r="E282" i="33"/>
  <c r="D282" i="33"/>
  <c r="F281" i="33"/>
  <c r="E281" i="33"/>
  <c r="D281" i="33"/>
  <c r="G281" i="33" s="1"/>
  <c r="F280" i="33"/>
  <c r="E280" i="33"/>
  <c r="D280" i="33"/>
  <c r="F279" i="33"/>
  <c r="E279" i="33"/>
  <c r="D279" i="33"/>
  <c r="E278" i="33"/>
  <c r="D278" i="33"/>
  <c r="G278" i="33" s="1"/>
  <c r="D267" i="33"/>
  <c r="F266" i="33"/>
  <c r="D266" i="33"/>
  <c r="E265" i="33"/>
  <c r="D265" i="33"/>
  <c r="F264" i="33"/>
  <c r="E264" i="33"/>
  <c r="D264" i="33"/>
  <c r="G264" i="33" s="1"/>
  <c r="F263" i="33"/>
  <c r="E263" i="33"/>
  <c r="D263" i="33"/>
  <c r="F262" i="33"/>
  <c r="E262" i="33"/>
  <c r="D262" i="33"/>
  <c r="E261" i="33"/>
  <c r="D261" i="33"/>
  <c r="G261" i="33" s="1"/>
  <c r="B251" i="33"/>
  <c r="A251" i="33"/>
  <c r="D248" i="33"/>
  <c r="F247" i="33"/>
  <c r="D247" i="33"/>
  <c r="E246" i="33"/>
  <c r="D246" i="33"/>
  <c r="F245" i="33"/>
  <c r="E245" i="33"/>
  <c r="D245" i="33"/>
  <c r="F244" i="33"/>
  <c r="E244" i="33"/>
  <c r="D244" i="33"/>
  <c r="F243" i="33"/>
  <c r="E243" i="33"/>
  <c r="D243" i="33"/>
  <c r="G243" i="33" s="1"/>
  <c r="E242" i="33"/>
  <c r="D242" i="33"/>
  <c r="B232" i="33"/>
  <c r="A232" i="33"/>
  <c r="D229" i="33"/>
  <c r="F228" i="33"/>
  <c r="D228" i="33"/>
  <c r="E227" i="33"/>
  <c r="D227" i="33"/>
  <c r="F226" i="33"/>
  <c r="E226" i="33"/>
  <c r="D226" i="33"/>
  <c r="G226" i="33" s="1"/>
  <c r="F225" i="33"/>
  <c r="E225" i="33"/>
  <c r="D225" i="33"/>
  <c r="F224" i="33"/>
  <c r="E224" i="33"/>
  <c r="D224" i="33"/>
  <c r="E223" i="33"/>
  <c r="D223" i="33"/>
  <c r="G223" i="33" s="1"/>
  <c r="D212" i="33"/>
  <c r="F211" i="33"/>
  <c r="D211" i="33"/>
  <c r="E210" i="33"/>
  <c r="D210" i="33"/>
  <c r="F209" i="33"/>
  <c r="E209" i="33"/>
  <c r="D209" i="33"/>
  <c r="G209" i="33" s="1"/>
  <c r="F208" i="33"/>
  <c r="E208" i="33"/>
  <c r="D208" i="33"/>
  <c r="F207" i="33"/>
  <c r="E207" i="33"/>
  <c r="D207" i="33"/>
  <c r="E206" i="33"/>
  <c r="D206" i="33"/>
  <c r="G206" i="33" s="1"/>
  <c r="B196" i="33"/>
  <c r="A196" i="33"/>
  <c r="D193" i="33"/>
  <c r="F192" i="33"/>
  <c r="D192" i="33"/>
  <c r="E191" i="33"/>
  <c r="D191" i="33"/>
  <c r="F190" i="33"/>
  <c r="E190" i="33"/>
  <c r="D190" i="33"/>
  <c r="F189" i="33"/>
  <c r="E189" i="33"/>
  <c r="D189" i="33"/>
  <c r="F188" i="33"/>
  <c r="E188" i="33"/>
  <c r="D188" i="33"/>
  <c r="G188" i="33" s="1"/>
  <c r="E187" i="33"/>
  <c r="D187" i="33"/>
  <c r="B177" i="33"/>
  <c r="A177" i="33"/>
  <c r="D174" i="33"/>
  <c r="D173" i="33"/>
  <c r="F173" i="33" s="1"/>
  <c r="D172" i="33"/>
  <c r="F172" i="33" s="1"/>
  <c r="D171" i="33"/>
  <c r="F171" i="33" s="1"/>
  <c r="E170" i="33"/>
  <c r="D170" i="33"/>
  <c r="D169" i="33"/>
  <c r="F169" i="33" s="1"/>
  <c r="D168" i="33"/>
  <c r="F168" i="33" s="1"/>
  <c r="B163" i="33"/>
  <c r="A163" i="33"/>
  <c r="D160" i="33"/>
  <c r="F159" i="33"/>
  <c r="D159" i="33"/>
  <c r="E158" i="33"/>
  <c r="D158" i="33"/>
  <c r="F157" i="33"/>
  <c r="E157" i="33"/>
  <c r="D157" i="33"/>
  <c r="F156" i="33"/>
  <c r="E156" i="33"/>
  <c r="D156" i="33"/>
  <c r="F155" i="33"/>
  <c r="E155" i="33"/>
  <c r="D155" i="33"/>
  <c r="G155" i="33" s="1"/>
  <c r="E154" i="33"/>
  <c r="D154" i="33"/>
  <c r="D143" i="33"/>
  <c r="F142" i="33"/>
  <c r="D142" i="33"/>
  <c r="E141" i="33"/>
  <c r="D141" i="33"/>
  <c r="F140" i="33"/>
  <c r="E140" i="33"/>
  <c r="D140" i="33"/>
  <c r="F139" i="33"/>
  <c r="E139" i="33"/>
  <c r="D139" i="33"/>
  <c r="F138" i="33"/>
  <c r="E138" i="33"/>
  <c r="D138" i="33"/>
  <c r="G138" i="33" s="1"/>
  <c r="E137" i="33"/>
  <c r="D137" i="33"/>
  <c r="B127" i="33"/>
  <c r="A127" i="33"/>
  <c r="D123" i="33"/>
  <c r="F122" i="33"/>
  <c r="D122" i="33"/>
  <c r="E121" i="33"/>
  <c r="D121" i="33"/>
  <c r="F120" i="33"/>
  <c r="E120" i="33"/>
  <c r="D120" i="33"/>
  <c r="G120" i="33" s="1"/>
  <c r="F119" i="33"/>
  <c r="E119" i="33"/>
  <c r="D119" i="33"/>
  <c r="F118" i="33"/>
  <c r="E118" i="33"/>
  <c r="D118" i="33"/>
  <c r="E117" i="33"/>
  <c r="D117" i="33"/>
  <c r="G117" i="33" s="1"/>
  <c r="D105" i="33"/>
  <c r="F104" i="33"/>
  <c r="D104" i="33"/>
  <c r="E103" i="33"/>
  <c r="D103" i="33"/>
  <c r="F102" i="33"/>
  <c r="E102" i="33"/>
  <c r="D102" i="33"/>
  <c r="G102" i="33" s="1"/>
  <c r="F101" i="33"/>
  <c r="E101" i="33"/>
  <c r="D101" i="33"/>
  <c r="F100" i="33"/>
  <c r="E100" i="33"/>
  <c r="D100" i="33"/>
  <c r="E99" i="33"/>
  <c r="D99" i="33"/>
  <c r="G99" i="33" s="1"/>
  <c r="B89" i="33"/>
  <c r="A89" i="33"/>
  <c r="D84" i="33"/>
  <c r="D83" i="33"/>
  <c r="F83" i="33" s="1"/>
  <c r="D82" i="33"/>
  <c r="F82" i="33" s="1"/>
  <c r="D81" i="33"/>
  <c r="F81" i="33" s="1"/>
  <c r="D80" i="33"/>
  <c r="F80" i="33" s="1"/>
  <c r="D79" i="33"/>
  <c r="F79" i="33" s="1"/>
  <c r="D78" i="33"/>
  <c r="F78" i="33" s="1"/>
  <c r="B73" i="33"/>
  <c r="D70" i="33"/>
  <c r="F69" i="33"/>
  <c r="D69" i="33"/>
  <c r="E68" i="33"/>
  <c r="D68" i="33"/>
  <c r="F67" i="33"/>
  <c r="E67" i="33"/>
  <c r="D67" i="33"/>
  <c r="F66" i="33"/>
  <c r="E66" i="33"/>
  <c r="D66" i="33"/>
  <c r="F65" i="33"/>
  <c r="E65" i="33"/>
  <c r="D65" i="33"/>
  <c r="G65" i="33" s="1"/>
  <c r="E64" i="33"/>
  <c r="D64" i="33"/>
  <c r="B54" i="33"/>
  <c r="A54" i="33"/>
  <c r="D51" i="33"/>
  <c r="F50" i="33"/>
  <c r="D50" i="33"/>
  <c r="E49" i="33"/>
  <c r="D49" i="33"/>
  <c r="F48" i="33"/>
  <c r="E48" i="33"/>
  <c r="D48" i="33"/>
  <c r="G48" i="33" s="1"/>
  <c r="F47" i="33"/>
  <c r="E47" i="33"/>
  <c r="D47" i="33"/>
  <c r="F46" i="33"/>
  <c r="E46" i="33"/>
  <c r="D46" i="33"/>
  <c r="E45" i="33"/>
  <c r="D45" i="33"/>
  <c r="G45" i="33" s="1"/>
  <c r="B35" i="33"/>
  <c r="D32" i="33"/>
  <c r="F31" i="33"/>
  <c r="D31" i="33"/>
  <c r="E30" i="33"/>
  <c r="D30" i="33"/>
  <c r="F29" i="33"/>
  <c r="E29" i="33"/>
  <c r="D29" i="33"/>
  <c r="F28" i="33"/>
  <c r="E28" i="33"/>
  <c r="D28" i="33"/>
  <c r="G28" i="33" s="1"/>
  <c r="F27" i="33"/>
  <c r="E27" i="33"/>
  <c r="D27" i="33"/>
  <c r="E26" i="33"/>
  <c r="D26" i="33"/>
  <c r="D15" i="33"/>
  <c r="F14" i="33"/>
  <c r="D14" i="33"/>
  <c r="E13" i="33"/>
  <c r="D13" i="33"/>
  <c r="F12" i="33"/>
  <c r="E12" i="33"/>
  <c r="D12" i="33"/>
  <c r="B4" i="33"/>
  <c r="A4" i="33"/>
  <c r="B40" i="32"/>
  <c r="B28" i="32"/>
  <c r="B16" i="32"/>
  <c r="B5" i="32"/>
  <c r="B4" i="32"/>
  <c r="A40" i="32"/>
  <c r="A28" i="32"/>
  <c r="A16" i="32"/>
  <c r="A5" i="32"/>
  <c r="A4" i="32"/>
  <c r="B449" i="22"/>
  <c r="B442" i="22"/>
  <c r="B433" i="22"/>
  <c r="B428" i="22"/>
  <c r="B421" i="22"/>
  <c r="B416" i="22"/>
  <c r="B409" i="22"/>
  <c r="B402" i="22"/>
  <c r="B397" i="22"/>
  <c r="B390" i="22"/>
  <c r="B381" i="22"/>
  <c r="B376" i="22"/>
  <c r="B369" i="22"/>
  <c r="B453" i="22"/>
  <c r="B452" i="22"/>
  <c r="H447" i="22"/>
  <c r="G148" i="21" s="1"/>
  <c r="G447" i="22"/>
  <c r="F148" i="21" s="1"/>
  <c r="F447" i="22"/>
  <c r="E148" i="21" s="1"/>
  <c r="B447" i="22"/>
  <c r="D443" i="22"/>
  <c r="D445" i="22" s="1"/>
  <c r="C147" i="21" s="1"/>
  <c r="B435" i="22"/>
  <c r="B451" i="22" s="1"/>
  <c r="B434" i="22"/>
  <c r="B450" i="22" s="1"/>
  <c r="B429" i="22"/>
  <c r="B426" i="22"/>
  <c r="A426" i="22"/>
  <c r="B423" i="22"/>
  <c r="B430" i="22" s="1"/>
  <c r="B399" i="22"/>
  <c r="B411" i="22" s="1"/>
  <c r="B392" i="22"/>
  <c r="B383" i="22"/>
  <c r="B382" i="22"/>
  <c r="B403" i="22" s="1"/>
  <c r="B422" i="22" s="1"/>
  <c r="D377" i="22"/>
  <c r="E377" i="22" s="1"/>
  <c r="E379" i="22" s="1"/>
  <c r="D124" i="21" s="1"/>
  <c r="B370" i="22"/>
  <c r="C298" i="22"/>
  <c r="D298" i="22" s="1"/>
  <c r="H295" i="22"/>
  <c r="G90" i="21" s="1"/>
  <c r="G295" i="22"/>
  <c r="F90" i="21" s="1"/>
  <c r="F295" i="22"/>
  <c r="E90" i="21" s="1"/>
  <c r="E295" i="22"/>
  <c r="D90" i="21" s="1"/>
  <c r="D295" i="22"/>
  <c r="C90" i="21" s="1"/>
  <c r="B265" i="22"/>
  <c r="B252" i="22"/>
  <c r="B245" i="22"/>
  <c r="B238" i="22"/>
  <c r="B233" i="22"/>
  <c r="C247" i="22"/>
  <c r="D247" i="22" s="1"/>
  <c r="B247" i="22"/>
  <c r="B239" i="22"/>
  <c r="C234" i="22"/>
  <c r="D234" i="22" s="1"/>
  <c r="B226" i="22"/>
  <c r="B219" i="22"/>
  <c r="B214" i="22"/>
  <c r="C221" i="22"/>
  <c r="D221" i="22" s="1"/>
  <c r="E221" i="22" s="1"/>
  <c r="F221" i="22" s="1"/>
  <c r="G221" i="22" s="1"/>
  <c r="H221" i="22" s="1"/>
  <c r="C220" i="22"/>
  <c r="D220" i="22" s="1"/>
  <c r="B216" i="22"/>
  <c r="C207" i="22"/>
  <c r="D207" i="22" s="1"/>
  <c r="E207" i="22" s="1"/>
  <c r="F207" i="22" s="1"/>
  <c r="G207" i="22" s="1"/>
  <c r="H207" i="22" s="1"/>
  <c r="C206" i="22"/>
  <c r="D206" i="22" s="1"/>
  <c r="C200" i="22"/>
  <c r="D200" i="22" s="1"/>
  <c r="C122" i="22"/>
  <c r="D122" i="22" s="1"/>
  <c r="C106" i="22"/>
  <c r="D106" i="22" s="1"/>
  <c r="D101" i="22"/>
  <c r="C38" i="21" s="1"/>
  <c r="C37" i="21" s="1"/>
  <c r="E99" i="22"/>
  <c r="E101" i="22" s="1"/>
  <c r="D38" i="21" s="1"/>
  <c r="D37" i="21" s="1"/>
  <c r="C99" i="22"/>
  <c r="C92" i="22"/>
  <c r="D92" i="22" s="1"/>
  <c r="C18" i="22"/>
  <c r="C17" i="22"/>
  <c r="C435" i="22" s="1"/>
  <c r="C16" i="22"/>
  <c r="C434" i="22" s="1"/>
  <c r="C15" i="22"/>
  <c r="C14" i="22"/>
  <c r="C429" i="22" s="1"/>
  <c r="D429" i="22" s="1"/>
  <c r="C13" i="22"/>
  <c r="C383" i="22" s="1"/>
  <c r="D383" i="22" s="1"/>
  <c r="E383" i="22" s="1"/>
  <c r="F383" i="22" s="1"/>
  <c r="G383" i="22" s="1"/>
  <c r="H383" i="22" s="1"/>
  <c r="C12" i="22"/>
  <c r="C382" i="22" s="1"/>
  <c r="C403" i="22" s="1"/>
  <c r="C10" i="22"/>
  <c r="C9" i="22"/>
  <c r="G30" i="21"/>
  <c r="F30" i="21"/>
  <c r="E30" i="21"/>
  <c r="G29" i="21"/>
  <c r="F29" i="21"/>
  <c r="E29" i="21"/>
  <c r="G27" i="21"/>
  <c r="F27" i="21"/>
  <c r="E27" i="21"/>
  <c r="G24" i="21"/>
  <c r="G23" i="21" s="1"/>
  <c r="G22" i="21" s="1"/>
  <c r="G163" i="21" s="1"/>
  <c r="F24" i="21"/>
  <c r="F23" i="21" s="1"/>
  <c r="F22" i="21" s="1"/>
  <c r="F163" i="21" s="1"/>
  <c r="E24" i="21"/>
  <c r="E23" i="21" s="1"/>
  <c r="G19" i="21"/>
  <c r="F19" i="21"/>
  <c r="E19" i="21"/>
  <c r="G18" i="21"/>
  <c r="G17" i="21" s="1"/>
  <c r="F18" i="21"/>
  <c r="F17" i="21" s="1"/>
  <c r="E18" i="21"/>
  <c r="E17" i="21" s="1"/>
  <c r="C227" i="22" l="1"/>
  <c r="D227" i="22" s="1"/>
  <c r="E227" i="22" s="1"/>
  <c r="C179" i="22"/>
  <c r="D179" i="22" s="1"/>
  <c r="G104" i="33"/>
  <c r="G122" i="33"/>
  <c r="G283" i="33"/>
  <c r="D379" i="22"/>
  <c r="C124" i="21" s="1"/>
  <c r="C392" i="22"/>
  <c r="D392" i="22" s="1"/>
  <c r="D393" i="22" s="1"/>
  <c r="B418" i="22"/>
  <c r="E443" i="22"/>
  <c r="E445" i="22" s="1"/>
  <c r="D147" i="21" s="1"/>
  <c r="G280" i="33"/>
  <c r="G279" i="33"/>
  <c r="G12" i="33"/>
  <c r="G26" i="33"/>
  <c r="G29" i="33"/>
  <c r="G49" i="33"/>
  <c r="G66" i="33"/>
  <c r="G69" i="33"/>
  <c r="G103" i="33"/>
  <c r="G121" i="33"/>
  <c r="G139" i="33"/>
  <c r="G142" i="33"/>
  <c r="G156" i="33"/>
  <c r="G159" i="33"/>
  <c r="G189" i="33"/>
  <c r="G192" i="33"/>
  <c r="G210" i="33"/>
  <c r="G227" i="33"/>
  <c r="G244" i="33"/>
  <c r="G247" i="33"/>
  <c r="G265" i="33"/>
  <c r="G27" i="33"/>
  <c r="G47" i="33"/>
  <c r="G50" i="33"/>
  <c r="G101" i="33"/>
  <c r="G119" i="33"/>
  <c r="G208" i="33"/>
  <c r="G211" i="33"/>
  <c r="G225" i="33"/>
  <c r="G228" i="33"/>
  <c r="G263" i="33"/>
  <c r="G266" i="33"/>
  <c r="G13" i="33"/>
  <c r="G30" i="33"/>
  <c r="G46" i="33"/>
  <c r="G51" i="33" s="1"/>
  <c r="G52" i="33" s="1"/>
  <c r="G64" i="33"/>
  <c r="G67" i="33"/>
  <c r="G100" i="33"/>
  <c r="G118" i="33"/>
  <c r="G123" i="33" s="1"/>
  <c r="G124" i="33" s="1"/>
  <c r="G137" i="33"/>
  <c r="G140" i="33"/>
  <c r="G154" i="33"/>
  <c r="G157" i="33"/>
  <c r="F170" i="33"/>
  <c r="G187" i="33"/>
  <c r="G190" i="33"/>
  <c r="G207" i="33"/>
  <c r="G212" i="33" s="1"/>
  <c r="G213" i="33" s="1"/>
  <c r="G224" i="33"/>
  <c r="G242" i="33"/>
  <c r="G245" i="33"/>
  <c r="G262" i="33"/>
  <c r="G267" i="33" s="1"/>
  <c r="G268" i="33" s="1"/>
  <c r="G282" i="33"/>
  <c r="G68" i="33"/>
  <c r="G14" i="33"/>
  <c r="G31" i="33"/>
  <c r="C399" i="22"/>
  <c r="C411" i="22" s="1"/>
  <c r="D411" i="22" s="1"/>
  <c r="E411" i="22" s="1"/>
  <c r="G246" i="33"/>
  <c r="C19" i="21"/>
  <c r="G58" i="21"/>
  <c r="E58" i="21"/>
  <c r="F58" i="21"/>
  <c r="H90" i="21"/>
  <c r="C451" i="22"/>
  <c r="D435" i="22"/>
  <c r="C450" i="22"/>
  <c r="D434" i="22"/>
  <c r="D450" i="22" s="1"/>
  <c r="G141" i="33"/>
  <c r="C370" i="22"/>
  <c r="D370" i="22" s="1"/>
  <c r="C447" i="22"/>
  <c r="G158" i="33"/>
  <c r="G191" i="33"/>
  <c r="D58" i="21"/>
  <c r="H59" i="21"/>
  <c r="F84" i="33"/>
  <c r="F85" i="33" s="1"/>
  <c r="F174" i="33"/>
  <c r="F175" i="33" s="1"/>
  <c r="D431" i="22"/>
  <c r="C142" i="21" s="1"/>
  <c r="E429" i="22"/>
  <c r="C422" i="22"/>
  <c r="D422" i="22" s="1"/>
  <c r="D403" i="22"/>
  <c r="F377" i="22"/>
  <c r="D382" i="22"/>
  <c r="I295" i="22"/>
  <c r="D300" i="22"/>
  <c r="C91" i="21" s="1"/>
  <c r="C89" i="21" s="1"/>
  <c r="E298" i="22"/>
  <c r="D236" i="22"/>
  <c r="C71" i="21" s="1"/>
  <c r="E234" i="22"/>
  <c r="D248" i="22"/>
  <c r="C74" i="21" s="1"/>
  <c r="C73" i="21" s="1"/>
  <c r="E247" i="22"/>
  <c r="C113" i="22"/>
  <c r="D113" i="22" s="1"/>
  <c r="E113" i="22" s="1"/>
  <c r="C216" i="22"/>
  <c r="D216" i="22" s="1"/>
  <c r="E216" i="22" s="1"/>
  <c r="E220" i="22"/>
  <c r="D224" i="22"/>
  <c r="C69" i="21" s="1"/>
  <c r="D210" i="22"/>
  <c r="E206" i="22"/>
  <c r="D201" i="22"/>
  <c r="C62" i="21" s="1"/>
  <c r="C61" i="21" s="1"/>
  <c r="E200" i="22"/>
  <c r="D124" i="22"/>
  <c r="E122" i="22"/>
  <c r="D115" i="22"/>
  <c r="C42" i="21" s="1"/>
  <c r="C41" i="21" s="1"/>
  <c r="D108" i="22"/>
  <c r="C40" i="21" s="1"/>
  <c r="C39" i="21" s="1"/>
  <c r="E106" i="22"/>
  <c r="F99" i="22"/>
  <c r="D94" i="22"/>
  <c r="C36" i="21" s="1"/>
  <c r="E92" i="22"/>
  <c r="E28" i="21"/>
  <c r="C28" i="21"/>
  <c r="B76" i="22"/>
  <c r="C67" i="21" l="1"/>
  <c r="C64" i="21"/>
  <c r="C129" i="21"/>
  <c r="C128" i="21" s="1"/>
  <c r="C35" i="21"/>
  <c r="D229" i="22"/>
  <c r="C68" i="21" s="1"/>
  <c r="C148" i="21"/>
  <c r="E447" i="22"/>
  <c r="D148" i="21" s="1"/>
  <c r="D181" i="22"/>
  <c r="C55" i="21" s="1"/>
  <c r="E179" i="22"/>
  <c r="G248" i="33"/>
  <c r="G249" i="33" s="1"/>
  <c r="G15" i="33"/>
  <c r="G16" i="33" s="1"/>
  <c r="G229" i="33"/>
  <c r="G230" i="33" s="1"/>
  <c r="G284" i="33"/>
  <c r="G285" i="33" s="1"/>
  <c r="G105" i="33"/>
  <c r="G106" i="33" s="1"/>
  <c r="G32" i="33"/>
  <c r="G33" i="33" s="1"/>
  <c r="E392" i="22"/>
  <c r="E393" i="22" s="1"/>
  <c r="D129" i="21" s="1"/>
  <c r="F443" i="22"/>
  <c r="F445" i="22" s="1"/>
  <c r="E147" i="21" s="1"/>
  <c r="G160" i="33"/>
  <c r="G161" i="33" s="1"/>
  <c r="C325" i="22" s="1"/>
  <c r="G193" i="33"/>
  <c r="G194" i="33" s="1"/>
  <c r="G70" i="33"/>
  <c r="G71" i="33" s="1"/>
  <c r="D412" i="22"/>
  <c r="C135" i="21" s="1"/>
  <c r="E434" i="22"/>
  <c r="F434" i="22" s="1"/>
  <c r="C418" i="22"/>
  <c r="D418" i="22" s="1"/>
  <c r="D419" i="22" s="1"/>
  <c r="C137" i="21" s="1"/>
  <c r="G143" i="33"/>
  <c r="G144" i="33" s="1"/>
  <c r="C324" i="22" s="1"/>
  <c r="D438" i="22"/>
  <c r="C143" i="21" s="1"/>
  <c r="D399" i="22"/>
  <c r="E370" i="22"/>
  <c r="D372" i="22"/>
  <c r="C119" i="21" s="1"/>
  <c r="D451" i="22"/>
  <c r="D454" i="22" s="1"/>
  <c r="C149" i="21" s="1"/>
  <c r="E435" i="22"/>
  <c r="D405" i="22"/>
  <c r="C132" i="21" s="1"/>
  <c r="E403" i="22"/>
  <c r="F379" i="22"/>
  <c r="E124" i="21" s="1"/>
  <c r="G377" i="22"/>
  <c r="D424" i="22"/>
  <c r="C138" i="21" s="1"/>
  <c r="E422" i="22"/>
  <c r="F429" i="22"/>
  <c r="E431" i="22"/>
  <c r="D142" i="21" s="1"/>
  <c r="E412" i="22"/>
  <c r="D135" i="21" s="1"/>
  <c r="D134" i="21" s="1"/>
  <c r="F411" i="22"/>
  <c r="E382" i="22"/>
  <c r="D386" i="22"/>
  <c r="C125" i="21" s="1"/>
  <c r="D217" i="22"/>
  <c r="E300" i="22"/>
  <c r="D91" i="21" s="1"/>
  <c r="F298" i="22"/>
  <c r="E248" i="22"/>
  <c r="D74" i="21" s="1"/>
  <c r="F247" i="22"/>
  <c r="E236" i="22"/>
  <c r="D71" i="21" s="1"/>
  <c r="F234" i="22"/>
  <c r="F220" i="22"/>
  <c r="E224" i="22"/>
  <c r="D69" i="21" s="1"/>
  <c r="E229" i="22"/>
  <c r="D68" i="21" s="1"/>
  <c r="F227" i="22"/>
  <c r="E217" i="22"/>
  <c r="F216" i="22"/>
  <c r="E210" i="22"/>
  <c r="F206" i="22"/>
  <c r="E201" i="22"/>
  <c r="D62" i="21" s="1"/>
  <c r="F200" i="22"/>
  <c r="E124" i="22"/>
  <c r="F122" i="22"/>
  <c r="E115" i="22"/>
  <c r="D42" i="21" s="1"/>
  <c r="D41" i="21" s="1"/>
  <c r="F113" i="22"/>
  <c r="E108" i="22"/>
  <c r="D40" i="21" s="1"/>
  <c r="F106" i="22"/>
  <c r="F101" i="22"/>
  <c r="E38" i="21" s="1"/>
  <c r="G99" i="22"/>
  <c r="E94" i="22"/>
  <c r="D36" i="21" s="1"/>
  <c r="D35" i="21" s="1"/>
  <c r="F92" i="22"/>
  <c r="D365" i="22"/>
  <c r="C114" i="21" s="1"/>
  <c r="B363" i="22"/>
  <c r="D358" i="22"/>
  <c r="D359" i="22" s="1"/>
  <c r="C112" i="21" s="1"/>
  <c r="B356" i="22"/>
  <c r="B349" i="22"/>
  <c r="B344" i="22"/>
  <c r="D350" i="22"/>
  <c r="D352" i="22" s="1"/>
  <c r="C108" i="21" s="1"/>
  <c r="D346" i="22"/>
  <c r="D338" i="22"/>
  <c r="D340" i="22" s="1"/>
  <c r="C104" i="21" s="1"/>
  <c r="B337" i="22"/>
  <c r="B332" i="22"/>
  <c r="B323" i="22"/>
  <c r="H319" i="22"/>
  <c r="G97" i="21" s="1"/>
  <c r="G319" i="22"/>
  <c r="F97" i="21" s="1"/>
  <c r="F319" i="22"/>
  <c r="E97" i="21" s="1"/>
  <c r="E319" i="22"/>
  <c r="D97" i="21" s="1"/>
  <c r="D319" i="22"/>
  <c r="C97" i="21" s="1"/>
  <c r="B316" i="22"/>
  <c r="C313" i="22"/>
  <c r="C334" i="22" s="1"/>
  <c r="D334" i="22" s="1"/>
  <c r="B311" i="22"/>
  <c r="B304" i="22"/>
  <c r="B286" i="22"/>
  <c r="B285" i="22"/>
  <c r="H283" i="22"/>
  <c r="G87" i="21" s="1"/>
  <c r="D283" i="22"/>
  <c r="C87" i="21" s="1"/>
  <c r="G283" i="22"/>
  <c r="F87" i="21" s="1"/>
  <c r="B282" i="22"/>
  <c r="B280" i="22"/>
  <c r="H270" i="22"/>
  <c r="G80" i="21" s="1"/>
  <c r="G79" i="21" s="1"/>
  <c r="G270" i="22"/>
  <c r="F80" i="21" s="1"/>
  <c r="F79" i="21" s="1"/>
  <c r="F270" i="22"/>
  <c r="E80" i="21" s="1"/>
  <c r="E79" i="21" s="1"/>
  <c r="E270" i="22"/>
  <c r="D80" i="21" s="1"/>
  <c r="D79" i="21" s="1"/>
  <c r="D270" i="22"/>
  <c r="C80" i="21" s="1"/>
  <c r="B259" i="22"/>
  <c r="B281" i="22" s="1"/>
  <c r="B258" i="22"/>
  <c r="B205" i="22"/>
  <c r="B198" i="22"/>
  <c r="B282" i="21"/>
  <c r="D193" i="22"/>
  <c r="E193" i="22" s="1"/>
  <c r="F193" i="22" s="1"/>
  <c r="G193" i="22" s="1"/>
  <c r="B193" i="22"/>
  <c r="B200" i="22" s="1"/>
  <c r="B191" i="22"/>
  <c r="D192" i="22"/>
  <c r="A191" i="22"/>
  <c r="G253" i="22"/>
  <c r="G254" i="22" s="1"/>
  <c r="B133" i="22"/>
  <c r="A133" i="22"/>
  <c r="B140" i="22"/>
  <c r="A140" i="22"/>
  <c r="B135" i="22"/>
  <c r="H138" i="22"/>
  <c r="G51" i="21" s="1"/>
  <c r="G50" i="21" s="1"/>
  <c r="G138" i="22"/>
  <c r="F51" i="21" s="1"/>
  <c r="F50" i="21" s="1"/>
  <c r="F138" i="22"/>
  <c r="E51" i="21" s="1"/>
  <c r="E50" i="21" s="1"/>
  <c r="E138" i="22"/>
  <c r="D51" i="21" s="1"/>
  <c r="D50" i="21" s="1"/>
  <c r="D138" i="22"/>
  <c r="C51" i="21" s="1"/>
  <c r="C129" i="22"/>
  <c r="B128" i="22"/>
  <c r="B126" i="22"/>
  <c r="A126" i="22"/>
  <c r="B119" i="22"/>
  <c r="A119" i="22"/>
  <c r="B118" i="22"/>
  <c r="A118" i="22"/>
  <c r="B121" i="22"/>
  <c r="B117" i="22"/>
  <c r="A117" i="22"/>
  <c r="B112" i="22"/>
  <c r="B110" i="22"/>
  <c r="A110" i="22"/>
  <c r="B106" i="22"/>
  <c r="B105" i="22"/>
  <c r="B103" i="22"/>
  <c r="A103" i="22"/>
  <c r="B98" i="22"/>
  <c r="B96" i="22"/>
  <c r="A96" i="22"/>
  <c r="B92" i="22"/>
  <c r="B99" i="22" s="1"/>
  <c r="B113" i="22" s="1"/>
  <c r="B122" i="22" s="1"/>
  <c r="B91" i="22"/>
  <c r="B89" i="22"/>
  <c r="A89" i="22"/>
  <c r="B83" i="22"/>
  <c r="B78" i="22"/>
  <c r="B77" i="22"/>
  <c r="B84" i="22" s="1"/>
  <c r="B74" i="22"/>
  <c r="A74" i="22"/>
  <c r="C70" i="22"/>
  <c r="D70" i="22" s="1"/>
  <c r="B70" i="22"/>
  <c r="B51" i="22"/>
  <c r="C51" i="22"/>
  <c r="D51" i="22" s="1"/>
  <c r="E51" i="22" s="1"/>
  <c r="F51" i="22" s="1"/>
  <c r="G51" i="22" s="1"/>
  <c r="H51" i="22" s="1"/>
  <c r="H53" i="22" s="1"/>
  <c r="B69" i="22"/>
  <c r="B64" i="22"/>
  <c r="B62" i="22"/>
  <c r="A62" i="22"/>
  <c r="C59" i="22"/>
  <c r="D59" i="22" s="1"/>
  <c r="B58" i="22"/>
  <c r="B57" i="22"/>
  <c r="B55" i="22"/>
  <c r="A55" i="22"/>
  <c r="B31" i="22"/>
  <c r="B129" i="22" s="1"/>
  <c r="B50" i="22"/>
  <c r="C31" i="22"/>
  <c r="E46" i="22"/>
  <c r="C39" i="22"/>
  <c r="B39" i="22"/>
  <c r="B59" i="22" s="1"/>
  <c r="H21" i="22"/>
  <c r="G21" i="22"/>
  <c r="H97" i="21" l="1"/>
  <c r="E37" i="21"/>
  <c r="C54" i="21"/>
  <c r="D39" i="21"/>
  <c r="C50" i="21"/>
  <c r="H50" i="21" s="1"/>
  <c r="H51" i="21"/>
  <c r="D67" i="21"/>
  <c r="D66" i="21" s="1"/>
  <c r="D64" i="21"/>
  <c r="D63" i="21" s="1"/>
  <c r="D89" i="21"/>
  <c r="C63" i="21"/>
  <c r="C66" i="21"/>
  <c r="H80" i="21"/>
  <c r="H79" i="21" s="1"/>
  <c r="C79" i="21"/>
  <c r="C86" i="21"/>
  <c r="C85" i="21" s="1"/>
  <c r="C174" i="21" s="1"/>
  <c r="D61" i="21"/>
  <c r="D73" i="21"/>
  <c r="F76" i="21"/>
  <c r="F75" i="21" s="1"/>
  <c r="C113" i="21"/>
  <c r="C136" i="21"/>
  <c r="C134" i="21"/>
  <c r="C123" i="21"/>
  <c r="C120" i="21" s="1"/>
  <c r="C183" i="21" s="1"/>
  <c r="C111" i="21"/>
  <c r="C118" i="21"/>
  <c r="C116" i="21"/>
  <c r="C182" i="21" s="1"/>
  <c r="D128" i="21"/>
  <c r="C141" i="21"/>
  <c r="C140" i="21" s="1"/>
  <c r="H148" i="21"/>
  <c r="E181" i="22"/>
  <c r="D55" i="21" s="1"/>
  <c r="D54" i="21" s="1"/>
  <c r="F179" i="22"/>
  <c r="C52" i="21"/>
  <c r="C146" i="21"/>
  <c r="C145" i="21" s="1"/>
  <c r="G443" i="22"/>
  <c r="H443" i="22" s="1"/>
  <c r="F392" i="22"/>
  <c r="F393" i="22" s="1"/>
  <c r="E129" i="21" s="1"/>
  <c r="E128" i="21" s="1"/>
  <c r="E438" i="22"/>
  <c r="D143" i="21" s="1"/>
  <c r="B66" i="22"/>
  <c r="B85" i="22" s="1"/>
  <c r="B65" i="22"/>
  <c r="E418" i="22"/>
  <c r="F418" i="22" s="1"/>
  <c r="E450" i="22"/>
  <c r="D400" i="22"/>
  <c r="C131" i="21" s="1"/>
  <c r="E399" i="22"/>
  <c r="E451" i="22"/>
  <c r="F435" i="22"/>
  <c r="F438" i="22" s="1"/>
  <c r="E143" i="21" s="1"/>
  <c r="E372" i="22"/>
  <c r="D119" i="21" s="1"/>
  <c r="F370" i="22"/>
  <c r="E405" i="22"/>
  <c r="D132" i="21" s="1"/>
  <c r="F403" i="22"/>
  <c r="G434" i="22"/>
  <c r="F450" i="22"/>
  <c r="E424" i="22"/>
  <c r="D138" i="21" s="1"/>
  <c r="F422" i="22"/>
  <c r="F382" i="22"/>
  <c r="E386" i="22"/>
  <c r="G429" i="22"/>
  <c r="F431" i="22"/>
  <c r="E142" i="21" s="1"/>
  <c r="E141" i="21" s="1"/>
  <c r="E140" i="21" s="1"/>
  <c r="G379" i="22"/>
  <c r="F124" i="21" s="1"/>
  <c r="H377" i="22"/>
  <c r="H379" i="22" s="1"/>
  <c r="G124" i="21" s="1"/>
  <c r="F412" i="22"/>
  <c r="E135" i="21" s="1"/>
  <c r="E134" i="21" s="1"/>
  <c r="G411" i="22"/>
  <c r="G298" i="22"/>
  <c r="F300" i="22"/>
  <c r="E91" i="21" s="1"/>
  <c r="E89" i="21" s="1"/>
  <c r="D39" i="22"/>
  <c r="D40" i="22" s="1"/>
  <c r="C18" i="21" s="1"/>
  <c r="C239" i="22"/>
  <c r="D239" i="22" s="1"/>
  <c r="G247" i="22"/>
  <c r="F248" i="22"/>
  <c r="E74" i="21" s="1"/>
  <c r="E73" i="21" s="1"/>
  <c r="F236" i="22"/>
  <c r="E71" i="21" s="1"/>
  <c r="G234" i="22"/>
  <c r="F217" i="22"/>
  <c r="G216" i="22"/>
  <c r="F224" i="22"/>
  <c r="E69" i="21" s="1"/>
  <c r="G220" i="22"/>
  <c r="G227" i="22"/>
  <c r="F229" i="22"/>
  <c r="E68" i="21" s="1"/>
  <c r="G206" i="22"/>
  <c r="F210" i="22"/>
  <c r="F201" i="22"/>
  <c r="E62" i="21" s="1"/>
  <c r="E61" i="21" s="1"/>
  <c r="G200" i="22"/>
  <c r="F124" i="22"/>
  <c r="G122" i="22"/>
  <c r="G113" i="22"/>
  <c r="F115" i="22"/>
  <c r="E42" i="21" s="1"/>
  <c r="E41" i="21" s="1"/>
  <c r="F108" i="22"/>
  <c r="E40" i="21" s="1"/>
  <c r="E39" i="21" s="1"/>
  <c r="G106" i="22"/>
  <c r="H99" i="22"/>
  <c r="H101" i="22" s="1"/>
  <c r="G38" i="21" s="1"/>
  <c r="G37" i="21" s="1"/>
  <c r="G101" i="22"/>
  <c r="F38" i="21" s="1"/>
  <c r="F37" i="21" s="1"/>
  <c r="G92" i="22"/>
  <c r="F94" i="22"/>
  <c r="E36" i="21" s="1"/>
  <c r="E35" i="21" s="1"/>
  <c r="E286" i="22"/>
  <c r="E288" i="22" s="1"/>
  <c r="D88" i="21" s="1"/>
  <c r="D313" i="22"/>
  <c r="D314" i="22" s="1"/>
  <c r="C96" i="21" s="1"/>
  <c r="E338" i="22"/>
  <c r="F338" i="22" s="1"/>
  <c r="G338" i="22" s="1"/>
  <c r="E358" i="22"/>
  <c r="E365" i="22"/>
  <c r="I319" i="22"/>
  <c r="D347" i="22"/>
  <c r="C107" i="21" s="1"/>
  <c r="E346" i="22"/>
  <c r="E350" i="22"/>
  <c r="D335" i="22"/>
  <c r="C103" i="21" s="1"/>
  <c r="E334" i="22"/>
  <c r="I270" i="22"/>
  <c r="C259" i="22"/>
  <c r="D259" i="22" s="1"/>
  <c r="D261" i="22" s="1"/>
  <c r="C78" i="21" s="1"/>
  <c r="H193" i="22"/>
  <c r="H194" i="22" s="1"/>
  <c r="G194" i="22"/>
  <c r="E194" i="22"/>
  <c r="F194" i="22"/>
  <c r="D194" i="22"/>
  <c r="C60" i="21" s="1"/>
  <c r="D254" i="22"/>
  <c r="C76" i="21" s="1"/>
  <c r="C66" i="22"/>
  <c r="F53" i="22"/>
  <c r="D72" i="22"/>
  <c r="E70" i="22"/>
  <c r="E59" i="22"/>
  <c r="D60" i="22"/>
  <c r="G53" i="22"/>
  <c r="D53" i="22"/>
  <c r="E53" i="22"/>
  <c r="D21" i="21" s="1"/>
  <c r="H21" i="21" s="1"/>
  <c r="D57" i="21" l="1"/>
  <c r="D170" i="21" s="1"/>
  <c r="C49" i="21"/>
  <c r="C168" i="21" s="1"/>
  <c r="H38" i="21"/>
  <c r="H37" i="21" s="1"/>
  <c r="C102" i="21"/>
  <c r="C101" i="21" s="1"/>
  <c r="C177" i="21" s="1"/>
  <c r="C95" i="21"/>
  <c r="D125" i="21"/>
  <c r="D123" i="21" s="1"/>
  <c r="D120" i="21" s="1"/>
  <c r="D183" i="21" s="1"/>
  <c r="C77" i="21"/>
  <c r="D114" i="21"/>
  <c r="D113" i="21" s="1"/>
  <c r="C144" i="21"/>
  <c r="C189" i="21" s="1"/>
  <c r="C190" i="21"/>
  <c r="E64" i="21"/>
  <c r="E63" i="21" s="1"/>
  <c r="E57" i="21" s="1"/>
  <c r="E170" i="21" s="1"/>
  <c r="E67" i="21"/>
  <c r="E139" i="21"/>
  <c r="E188" i="21"/>
  <c r="C139" i="21"/>
  <c r="C187" i="21" s="1"/>
  <c r="C188" i="21"/>
  <c r="C106" i="21"/>
  <c r="C105" i="21" s="1"/>
  <c r="C115" i="21"/>
  <c r="C181" i="21" s="1"/>
  <c r="D116" i="21"/>
  <c r="D182" i="21" s="1"/>
  <c r="D118" i="21"/>
  <c r="D141" i="21"/>
  <c r="D140" i="21" s="1"/>
  <c r="C133" i="21"/>
  <c r="C186" i="21" s="1"/>
  <c r="H76" i="21"/>
  <c r="H75" i="21" s="1"/>
  <c r="C75" i="21"/>
  <c r="C130" i="21"/>
  <c r="C127" i="21" s="1"/>
  <c r="C185" i="21" s="1"/>
  <c r="H124" i="21"/>
  <c r="C58" i="21"/>
  <c r="H60" i="21"/>
  <c r="C110" i="21"/>
  <c r="C17" i="21"/>
  <c r="F181" i="22"/>
  <c r="E55" i="21" s="1"/>
  <c r="E54" i="21" s="1"/>
  <c r="G179" i="22"/>
  <c r="I101" i="22"/>
  <c r="G392" i="22"/>
  <c r="G393" i="22" s="1"/>
  <c r="F129" i="21" s="1"/>
  <c r="E39" i="22"/>
  <c r="F39" i="22" s="1"/>
  <c r="G445" i="22"/>
  <c r="F147" i="21" s="1"/>
  <c r="I379" i="22"/>
  <c r="E454" i="22"/>
  <c r="D149" i="21" s="1"/>
  <c r="E419" i="22"/>
  <c r="D137" i="21" s="1"/>
  <c r="E400" i="22"/>
  <c r="D131" i="21" s="1"/>
  <c r="D130" i="21" s="1"/>
  <c r="D127" i="21" s="1"/>
  <c r="F399" i="22"/>
  <c r="F451" i="22"/>
  <c r="F454" i="22" s="1"/>
  <c r="E149" i="21" s="1"/>
  <c r="E146" i="21" s="1"/>
  <c r="E145" i="21" s="1"/>
  <c r="G435" i="22"/>
  <c r="G438" i="22" s="1"/>
  <c r="F143" i="21" s="1"/>
  <c r="F372" i="22"/>
  <c r="E119" i="21" s="1"/>
  <c r="G370" i="22"/>
  <c r="F386" i="22"/>
  <c r="G382" i="22"/>
  <c r="F405" i="22"/>
  <c r="E132" i="21" s="1"/>
  <c r="G403" i="22"/>
  <c r="F419" i="22"/>
  <c r="E137" i="21" s="1"/>
  <c r="G418" i="22"/>
  <c r="I443" i="22"/>
  <c r="H445" i="22"/>
  <c r="G147" i="21" s="1"/>
  <c r="G431" i="22"/>
  <c r="F142" i="21" s="1"/>
  <c r="H429" i="22"/>
  <c r="H431" i="22" s="1"/>
  <c r="G142" i="21" s="1"/>
  <c r="G422" i="22"/>
  <c r="F424" i="22"/>
  <c r="E138" i="21" s="1"/>
  <c r="G412" i="22"/>
  <c r="F135" i="21" s="1"/>
  <c r="F134" i="21" s="1"/>
  <c r="H411" i="22"/>
  <c r="H412" i="22" s="1"/>
  <c r="G135" i="21" s="1"/>
  <c r="G134" i="21" s="1"/>
  <c r="H434" i="22"/>
  <c r="G450" i="22"/>
  <c r="G300" i="22"/>
  <c r="H298" i="22"/>
  <c r="H300" i="22" s="1"/>
  <c r="G91" i="21" s="1"/>
  <c r="G89" i="21" s="1"/>
  <c r="G236" i="22"/>
  <c r="F71" i="21" s="1"/>
  <c r="H234" i="22"/>
  <c r="H236" i="22" s="1"/>
  <c r="G71" i="21" s="1"/>
  <c r="D241" i="22"/>
  <c r="C72" i="21" s="1"/>
  <c r="C70" i="21" s="1"/>
  <c r="E239" i="22"/>
  <c r="G248" i="22"/>
  <c r="F74" i="21" s="1"/>
  <c r="F73" i="21" s="1"/>
  <c r="H247" i="22"/>
  <c r="H248" i="22" s="1"/>
  <c r="G74" i="21" s="1"/>
  <c r="G73" i="21" s="1"/>
  <c r="F286" i="22"/>
  <c r="F288" i="22" s="1"/>
  <c r="E88" i="21" s="1"/>
  <c r="E86" i="21" s="1"/>
  <c r="E85" i="21" s="1"/>
  <c r="G229" i="22"/>
  <c r="H227" i="22"/>
  <c r="H229" i="22" s="1"/>
  <c r="G68" i="21" s="1"/>
  <c r="H220" i="22"/>
  <c r="H224" i="22" s="1"/>
  <c r="G69" i="21" s="1"/>
  <c r="G224" i="22"/>
  <c r="F69" i="21" s="1"/>
  <c r="G217" i="22"/>
  <c r="H216" i="22"/>
  <c r="H217" i="22" s="1"/>
  <c r="H206" i="22"/>
  <c r="H210" i="22" s="1"/>
  <c r="G210" i="22"/>
  <c r="G201" i="22"/>
  <c r="H200" i="22"/>
  <c r="H201" i="22" s="1"/>
  <c r="G62" i="21" s="1"/>
  <c r="G61" i="21" s="1"/>
  <c r="H122" i="22"/>
  <c r="H124" i="22" s="1"/>
  <c r="G124" i="22"/>
  <c r="G115" i="22"/>
  <c r="F42" i="21" s="1"/>
  <c r="H113" i="22"/>
  <c r="H115" i="22" s="1"/>
  <c r="G42" i="21" s="1"/>
  <c r="G41" i="21" s="1"/>
  <c r="H106" i="22"/>
  <c r="H108" i="22" s="1"/>
  <c r="G40" i="21" s="1"/>
  <c r="G39" i="21" s="1"/>
  <c r="G108" i="22"/>
  <c r="F40" i="21" s="1"/>
  <c r="F39" i="21" s="1"/>
  <c r="H39" i="21" s="1"/>
  <c r="G94" i="22"/>
  <c r="F36" i="21" s="1"/>
  <c r="H36" i="21" s="1"/>
  <c r="H35" i="21" s="1"/>
  <c r="H92" i="22"/>
  <c r="H94" i="22" s="1"/>
  <c r="G36" i="21" s="1"/>
  <c r="F340" i="22"/>
  <c r="E104" i="21" s="1"/>
  <c r="E313" i="22"/>
  <c r="E314" i="22" s="1"/>
  <c r="D96" i="21" s="1"/>
  <c r="D95" i="21" s="1"/>
  <c r="E340" i="22"/>
  <c r="D104" i="21" s="1"/>
  <c r="F364" i="22"/>
  <c r="F365" i="22" s="1"/>
  <c r="E359" i="22"/>
  <c r="D112" i="21" s="1"/>
  <c r="F358" i="22"/>
  <c r="E352" i="22"/>
  <c r="D108" i="21" s="1"/>
  <c r="F350" i="22"/>
  <c r="E347" i="22"/>
  <c r="D107" i="21" s="1"/>
  <c r="F346" i="22"/>
  <c r="H338" i="22"/>
  <c r="H340" i="22" s="1"/>
  <c r="G104" i="21" s="1"/>
  <c r="G340" i="22"/>
  <c r="F104" i="21" s="1"/>
  <c r="E335" i="22"/>
  <c r="D103" i="21" s="1"/>
  <c r="F334" i="22"/>
  <c r="E283" i="22"/>
  <c r="D87" i="21" s="1"/>
  <c r="F283" i="22"/>
  <c r="E87" i="21" s="1"/>
  <c r="E259" i="22"/>
  <c r="E261" i="22" s="1"/>
  <c r="D78" i="21" s="1"/>
  <c r="D77" i="21" s="1"/>
  <c r="I194" i="22"/>
  <c r="I53" i="22"/>
  <c r="D66" i="22"/>
  <c r="E66" i="22" s="1"/>
  <c r="F66" i="22" s="1"/>
  <c r="G66" i="22" s="1"/>
  <c r="C85" i="22"/>
  <c r="D85" i="22" s="1"/>
  <c r="E72" i="22"/>
  <c r="D27" i="21" s="1"/>
  <c r="F70" i="22"/>
  <c r="F59" i="22"/>
  <c r="E60" i="22"/>
  <c r="D24" i="21" s="1"/>
  <c r="I86" i="31"/>
  <c r="I87" i="31" s="1"/>
  <c r="H86" i="31"/>
  <c r="H87" i="31" s="1"/>
  <c r="G86" i="31"/>
  <c r="G87" i="31" s="1"/>
  <c r="F86" i="31"/>
  <c r="F87" i="31" s="1"/>
  <c r="H87" i="21" l="1"/>
  <c r="F41" i="21"/>
  <c r="H42" i="21"/>
  <c r="H41" i="21" s="1"/>
  <c r="D86" i="21"/>
  <c r="D85" i="21" s="1"/>
  <c r="D174" i="21" s="1"/>
  <c r="H40" i="21"/>
  <c r="H71" i="21"/>
  <c r="H69" i="21"/>
  <c r="F67" i="21"/>
  <c r="F64" i="21"/>
  <c r="F63" i="21" s="1"/>
  <c r="E174" i="21"/>
  <c r="I300" i="22"/>
  <c r="F91" i="21"/>
  <c r="E125" i="21"/>
  <c r="E123" i="21" s="1"/>
  <c r="E120" i="21" s="1"/>
  <c r="E183" i="21" s="1"/>
  <c r="E144" i="21"/>
  <c r="E189" i="21" s="1"/>
  <c r="E190" i="21"/>
  <c r="C65" i="21"/>
  <c r="C171" i="21" s="1"/>
  <c r="D52" i="21"/>
  <c r="D49" i="21" s="1"/>
  <c r="E187" i="21"/>
  <c r="D102" i="21"/>
  <c r="D101" i="21" s="1"/>
  <c r="D177" i="21" s="1"/>
  <c r="D106" i="21"/>
  <c r="D105" i="21" s="1"/>
  <c r="G67" i="21"/>
  <c r="G66" i="21" s="1"/>
  <c r="G64" i="21"/>
  <c r="G63" i="21" s="1"/>
  <c r="G57" i="21" s="1"/>
  <c r="G170" i="21" s="1"/>
  <c r="E136" i="21"/>
  <c r="E133" i="21" s="1"/>
  <c r="E186" i="21" s="1"/>
  <c r="H74" i="21"/>
  <c r="H73" i="21" s="1"/>
  <c r="E66" i="21"/>
  <c r="E114" i="21"/>
  <c r="E113" i="21" s="1"/>
  <c r="D185" i="21"/>
  <c r="C109" i="21"/>
  <c r="C179" i="21" s="1"/>
  <c r="C180" i="21"/>
  <c r="H104" i="21"/>
  <c r="I201" i="22"/>
  <c r="F62" i="21"/>
  <c r="I229" i="22"/>
  <c r="F68" i="21"/>
  <c r="H68" i="21" s="1"/>
  <c r="D115" i="21"/>
  <c r="D181" i="21" s="1"/>
  <c r="D139" i="21"/>
  <c r="D187" i="21" s="1"/>
  <c r="D188" i="21"/>
  <c r="C100" i="21"/>
  <c r="C176" i="21" s="1"/>
  <c r="C178" i="21"/>
  <c r="D136" i="21"/>
  <c r="D133" i="21" s="1"/>
  <c r="D186" i="21" s="1"/>
  <c r="F141" i="21"/>
  <c r="F140" i="21" s="1"/>
  <c r="D111" i="21"/>
  <c r="D110" i="21" s="1"/>
  <c r="F128" i="21"/>
  <c r="H142" i="21"/>
  <c r="H135" i="21"/>
  <c r="H134" i="21" s="1"/>
  <c r="C126" i="21"/>
  <c r="C184" i="21" s="1"/>
  <c r="E118" i="21"/>
  <c r="E116" i="21"/>
  <c r="C57" i="21"/>
  <c r="H58" i="21"/>
  <c r="D23" i="21"/>
  <c r="H24" i="21"/>
  <c r="H23" i="21" s="1"/>
  <c r="H27" i="21"/>
  <c r="H392" i="22"/>
  <c r="H393" i="22" s="1"/>
  <c r="G181" i="22"/>
  <c r="F55" i="21" s="1"/>
  <c r="H179" i="22"/>
  <c r="H181" i="22" s="1"/>
  <c r="G55" i="21" s="1"/>
  <c r="G54" i="21" s="1"/>
  <c r="E40" i="22"/>
  <c r="D18" i="21" s="1"/>
  <c r="H147" i="21"/>
  <c r="D146" i="21"/>
  <c r="D145" i="21" s="1"/>
  <c r="I445" i="22"/>
  <c r="I248" i="22"/>
  <c r="I217" i="22"/>
  <c r="I431" i="22"/>
  <c r="I108" i="22"/>
  <c r="I224" i="22"/>
  <c r="I94" i="22"/>
  <c r="G399" i="22"/>
  <c r="F400" i="22"/>
  <c r="E131" i="21" s="1"/>
  <c r="E130" i="21" s="1"/>
  <c r="E127" i="21" s="1"/>
  <c r="I236" i="22"/>
  <c r="I412" i="22"/>
  <c r="I115" i="22"/>
  <c r="H435" i="22"/>
  <c r="H451" i="22" s="1"/>
  <c r="G451" i="22"/>
  <c r="G454" i="22" s="1"/>
  <c r="F149" i="21" s="1"/>
  <c r="F146" i="21" s="1"/>
  <c r="F145" i="21" s="1"/>
  <c r="H370" i="22"/>
  <c r="H372" i="22" s="1"/>
  <c r="G119" i="21" s="1"/>
  <c r="G372" i="22"/>
  <c r="F119" i="21" s="1"/>
  <c r="G386" i="22"/>
  <c r="H382" i="22"/>
  <c r="H386" i="22" s="1"/>
  <c r="H450" i="22"/>
  <c r="G419" i="22"/>
  <c r="F137" i="21" s="1"/>
  <c r="H418" i="22"/>
  <c r="H419" i="22" s="1"/>
  <c r="G137" i="21" s="1"/>
  <c r="H422" i="22"/>
  <c r="H424" i="22" s="1"/>
  <c r="G138" i="21" s="1"/>
  <c r="G424" i="22"/>
  <c r="F138" i="21" s="1"/>
  <c r="G405" i="22"/>
  <c r="F132" i="21" s="1"/>
  <c r="H403" i="22"/>
  <c r="H405" i="22" s="1"/>
  <c r="G132" i="21" s="1"/>
  <c r="G286" i="22"/>
  <c r="G288" i="22" s="1"/>
  <c r="F88" i="21" s="1"/>
  <c r="F86" i="21" s="1"/>
  <c r="I124" i="22"/>
  <c r="I210" i="22"/>
  <c r="E241" i="22"/>
  <c r="D72" i="21" s="1"/>
  <c r="F239" i="22"/>
  <c r="F241" i="22" s="1"/>
  <c r="E72" i="21" s="1"/>
  <c r="E70" i="21" s="1"/>
  <c r="F313" i="22"/>
  <c r="G313" i="22" s="1"/>
  <c r="G364" i="22"/>
  <c r="G365" i="22" s="1"/>
  <c r="I340" i="22"/>
  <c r="F359" i="22"/>
  <c r="G358" i="22"/>
  <c r="G346" i="22"/>
  <c r="F347" i="22"/>
  <c r="E107" i="21" s="1"/>
  <c r="G350" i="22"/>
  <c r="F352" i="22"/>
  <c r="E108" i="21" s="1"/>
  <c r="F335" i="22"/>
  <c r="E103" i="21" s="1"/>
  <c r="E102" i="21" s="1"/>
  <c r="E101" i="21" s="1"/>
  <c r="E177" i="21" s="1"/>
  <c r="G334" i="22"/>
  <c r="H286" i="22"/>
  <c r="H288" i="22" s="1"/>
  <c r="G88" i="21" s="1"/>
  <c r="G86" i="21" s="1"/>
  <c r="G85" i="21" s="1"/>
  <c r="I283" i="22"/>
  <c r="F259" i="22"/>
  <c r="F261" i="22" s="1"/>
  <c r="E78" i="21" s="1"/>
  <c r="E77" i="21" s="1"/>
  <c r="I253" i="22"/>
  <c r="D86" i="22"/>
  <c r="E85" i="22"/>
  <c r="G67" i="22"/>
  <c r="F26" i="21" s="1"/>
  <c r="H66" i="22"/>
  <c r="H67" i="22" s="1"/>
  <c r="G26" i="21" s="1"/>
  <c r="G70" i="22"/>
  <c r="F72" i="22"/>
  <c r="G59" i="22"/>
  <c r="G259" i="22" s="1"/>
  <c r="G261" i="22" s="1"/>
  <c r="F78" i="21" s="1"/>
  <c r="F77" i="21" s="1"/>
  <c r="F60" i="22"/>
  <c r="G39" i="22"/>
  <c r="G239" i="22" s="1"/>
  <c r="G241" i="22" s="1"/>
  <c r="F72" i="21" s="1"/>
  <c r="F70" i="21" s="1"/>
  <c r="F40" i="22"/>
  <c r="F54" i="21" l="1"/>
  <c r="H54" i="21" s="1"/>
  <c r="H55" i="21"/>
  <c r="H137" i="21"/>
  <c r="E65" i="21"/>
  <c r="E56" i="21" s="1"/>
  <c r="E169" i="21" s="1"/>
  <c r="G136" i="21"/>
  <c r="G133" i="21" s="1"/>
  <c r="G186" i="21" s="1"/>
  <c r="F66" i="21"/>
  <c r="F65" i="21" s="1"/>
  <c r="F171" i="21" s="1"/>
  <c r="E171" i="21"/>
  <c r="G125" i="21"/>
  <c r="F114" i="21"/>
  <c r="F113" i="21" s="1"/>
  <c r="D144" i="21"/>
  <c r="D189" i="21" s="1"/>
  <c r="D190" i="21"/>
  <c r="H67" i="21"/>
  <c r="H66" i="21" s="1"/>
  <c r="H88" i="21"/>
  <c r="H86" i="21" s="1"/>
  <c r="F136" i="21"/>
  <c r="F133" i="21" s="1"/>
  <c r="F186" i="21" s="1"/>
  <c r="D109" i="21"/>
  <c r="D179" i="21" s="1"/>
  <c r="D180" i="21"/>
  <c r="F61" i="21"/>
  <c r="F57" i="21" s="1"/>
  <c r="F170" i="21" s="1"/>
  <c r="H62" i="21"/>
  <c r="H61" i="21" s="1"/>
  <c r="H63" i="21"/>
  <c r="D126" i="21"/>
  <c r="D184" i="21" s="1"/>
  <c r="F89" i="21"/>
  <c r="F85" i="21" s="1"/>
  <c r="H91" i="21"/>
  <c r="H89" i="21" s="1"/>
  <c r="G174" i="21"/>
  <c r="E112" i="21"/>
  <c r="E111" i="21" s="1"/>
  <c r="E110" i="21" s="1"/>
  <c r="F144" i="21"/>
  <c r="F189" i="21" s="1"/>
  <c r="F190" i="21"/>
  <c r="C56" i="21"/>
  <c r="C169" i="21" s="1"/>
  <c r="C170" i="21"/>
  <c r="F139" i="21"/>
  <c r="F188" i="21"/>
  <c r="D100" i="21"/>
  <c r="D176" i="21" s="1"/>
  <c r="D178" i="21"/>
  <c r="D168" i="21"/>
  <c r="H132" i="21"/>
  <c r="F125" i="21"/>
  <c r="F123" i="21" s="1"/>
  <c r="F120" i="21" s="1"/>
  <c r="F183" i="21" s="1"/>
  <c r="E126" i="21"/>
  <c r="E184" i="21" s="1"/>
  <c r="E185" i="21"/>
  <c r="E115" i="21"/>
  <c r="E181" i="21" s="1"/>
  <c r="E182" i="21"/>
  <c r="H64" i="21"/>
  <c r="E106" i="21"/>
  <c r="E105" i="21" s="1"/>
  <c r="D70" i="21"/>
  <c r="G118" i="21"/>
  <c r="G116" i="21"/>
  <c r="I393" i="22"/>
  <c r="G129" i="21"/>
  <c r="F116" i="21"/>
  <c r="F118" i="21"/>
  <c r="H119" i="21"/>
  <c r="H118" i="21" s="1"/>
  <c r="H116" i="21" s="1"/>
  <c r="H182" i="21" s="1"/>
  <c r="H138" i="21"/>
  <c r="D17" i="21"/>
  <c r="H18" i="21"/>
  <c r="H17" i="21" s="1"/>
  <c r="I181" i="22"/>
  <c r="H438" i="22"/>
  <c r="I372" i="22"/>
  <c r="I405" i="22"/>
  <c r="I419" i="22"/>
  <c r="I424" i="22"/>
  <c r="G400" i="22"/>
  <c r="F131" i="21" s="1"/>
  <c r="F130" i="21" s="1"/>
  <c r="F127" i="21" s="1"/>
  <c r="H399" i="22"/>
  <c r="H400" i="22" s="1"/>
  <c r="G131" i="21" s="1"/>
  <c r="G130" i="21" s="1"/>
  <c r="H454" i="22"/>
  <c r="I241" i="22"/>
  <c r="I386" i="22"/>
  <c r="H364" i="22"/>
  <c r="H365" i="22" s="1"/>
  <c r="G114" i="21" s="1"/>
  <c r="F314" i="22"/>
  <c r="E96" i="21" s="1"/>
  <c r="I288" i="22"/>
  <c r="G359" i="22"/>
  <c r="H358" i="22"/>
  <c r="H359" i="22" s="1"/>
  <c r="I261" i="22"/>
  <c r="G352" i="22"/>
  <c r="F108" i="21" s="1"/>
  <c r="H350" i="22"/>
  <c r="H352" i="22" s="1"/>
  <c r="G108" i="21" s="1"/>
  <c r="G347" i="22"/>
  <c r="F107" i="21" s="1"/>
  <c r="H346" i="22"/>
  <c r="H347" i="22" s="1"/>
  <c r="G107" i="21" s="1"/>
  <c r="G335" i="22"/>
  <c r="F103" i="21" s="1"/>
  <c r="F102" i="21" s="1"/>
  <c r="F101" i="21" s="1"/>
  <c r="F177" i="21" s="1"/>
  <c r="H334" i="22"/>
  <c r="H335" i="22" s="1"/>
  <c r="G103" i="21" s="1"/>
  <c r="G102" i="21" s="1"/>
  <c r="G101" i="21" s="1"/>
  <c r="G177" i="21" s="1"/>
  <c r="G314" i="22"/>
  <c r="F96" i="21" s="1"/>
  <c r="F95" i="21" s="1"/>
  <c r="H313" i="22"/>
  <c r="H314" i="22" s="1"/>
  <c r="G96" i="21" s="1"/>
  <c r="G95" i="21" s="1"/>
  <c r="I254" i="22"/>
  <c r="E86" i="22"/>
  <c r="D30" i="21" s="1"/>
  <c r="H30" i="21" s="1"/>
  <c r="F85" i="22"/>
  <c r="G72" i="22"/>
  <c r="H70" i="22"/>
  <c r="H72" i="22" s="1"/>
  <c r="H59" i="22"/>
  <c r="G60" i="22"/>
  <c r="H39" i="22"/>
  <c r="H239" i="22" s="1"/>
  <c r="H241" i="22" s="1"/>
  <c r="G72" i="21" s="1"/>
  <c r="G70" i="21" s="1"/>
  <c r="G40" i="22"/>
  <c r="H57" i="21" l="1"/>
  <c r="H170" i="21" s="1"/>
  <c r="H85" i="21"/>
  <c r="H136" i="21"/>
  <c r="H133" i="21" s="1"/>
  <c r="H186" i="21" s="1"/>
  <c r="G106" i="21"/>
  <c r="G105" i="21" s="1"/>
  <c r="G100" i="21" s="1"/>
  <c r="G176" i="21" s="1"/>
  <c r="H125" i="21"/>
  <c r="H123" i="21" s="1"/>
  <c r="H120" i="21" s="1"/>
  <c r="H183" i="21" s="1"/>
  <c r="F106" i="21"/>
  <c r="F105" i="21" s="1"/>
  <c r="E109" i="21"/>
  <c r="E179" i="21" s="1"/>
  <c r="E180" i="21"/>
  <c r="E95" i="21"/>
  <c r="H96" i="21"/>
  <c r="H95" i="21" s="1"/>
  <c r="F174" i="21"/>
  <c r="F100" i="21"/>
  <c r="F176" i="21" s="1"/>
  <c r="F178" i="21"/>
  <c r="G112" i="21"/>
  <c r="G111" i="21" s="1"/>
  <c r="G182" i="21"/>
  <c r="G123" i="21"/>
  <c r="G120" i="21" s="1"/>
  <c r="G183" i="21" s="1"/>
  <c r="F112" i="21"/>
  <c r="F111" i="21" s="1"/>
  <c r="F110" i="21" s="1"/>
  <c r="F126" i="21"/>
  <c r="F184" i="21" s="1"/>
  <c r="F185" i="21"/>
  <c r="F115" i="21"/>
  <c r="F181" i="21" s="1"/>
  <c r="F182" i="21"/>
  <c r="H72" i="21"/>
  <c r="H103" i="21"/>
  <c r="H102" i="21" s="1"/>
  <c r="H101" i="21" s="1"/>
  <c r="H177" i="21" s="1"/>
  <c r="F56" i="21"/>
  <c r="F169" i="21" s="1"/>
  <c r="H174" i="21"/>
  <c r="H108" i="21"/>
  <c r="E100" i="21"/>
  <c r="E176" i="21" s="1"/>
  <c r="E178" i="21"/>
  <c r="E52" i="21"/>
  <c r="E49" i="21" s="1"/>
  <c r="F187" i="21"/>
  <c r="H115" i="21"/>
  <c r="H181" i="21" s="1"/>
  <c r="H107" i="21"/>
  <c r="H70" i="21"/>
  <c r="D65" i="21"/>
  <c r="I438" i="22"/>
  <c r="G143" i="21"/>
  <c r="I365" i="22"/>
  <c r="H131" i="21"/>
  <c r="H130" i="21" s="1"/>
  <c r="G128" i="21"/>
  <c r="G127" i="21" s="1"/>
  <c r="H129" i="21"/>
  <c r="H128" i="21" s="1"/>
  <c r="I454" i="22"/>
  <c r="G149" i="21"/>
  <c r="I400" i="22"/>
  <c r="I335" i="22"/>
  <c r="I347" i="22"/>
  <c r="I359" i="22"/>
  <c r="I352" i="22"/>
  <c r="I314" i="22"/>
  <c r="H60" i="22"/>
  <c r="I60" i="22" s="1"/>
  <c r="H259" i="22"/>
  <c r="H261" i="22" s="1"/>
  <c r="G78" i="21" s="1"/>
  <c r="H40" i="22"/>
  <c r="I72" i="22"/>
  <c r="F86" i="22"/>
  <c r="G85" i="22"/>
  <c r="B222" i="21"/>
  <c r="A222" i="21"/>
  <c r="G178" i="21" l="1"/>
  <c r="G115" i="21"/>
  <c r="G181" i="21" s="1"/>
  <c r="H106" i="21"/>
  <c r="H105" i="21" s="1"/>
  <c r="H100" i="21" s="1"/>
  <c r="H176" i="21" s="1"/>
  <c r="F109" i="21"/>
  <c r="F179" i="21" s="1"/>
  <c r="F180" i="21"/>
  <c r="G126" i="21"/>
  <c r="G184" i="21" s="1"/>
  <c r="G185" i="21"/>
  <c r="G77" i="21"/>
  <c r="G65" i="21" s="1"/>
  <c r="H78" i="21"/>
  <c r="H77" i="21" s="1"/>
  <c r="H65" i="21" s="1"/>
  <c r="H112" i="21"/>
  <c r="H111" i="21" s="1"/>
  <c r="D56" i="21"/>
  <c r="D171" i="21"/>
  <c r="E168" i="21"/>
  <c r="H127" i="21"/>
  <c r="G113" i="21"/>
  <c r="G110" i="21" s="1"/>
  <c r="H114" i="21"/>
  <c r="H113" i="21" s="1"/>
  <c r="G141" i="21"/>
  <c r="G140" i="21" s="1"/>
  <c r="H143" i="21"/>
  <c r="H141" i="21" s="1"/>
  <c r="H140" i="21" s="1"/>
  <c r="G146" i="21"/>
  <c r="G145" i="21" s="1"/>
  <c r="H149" i="21"/>
  <c r="H146" i="21" s="1"/>
  <c r="H145" i="21" s="1"/>
  <c r="I40" i="22"/>
  <c r="G86" i="22"/>
  <c r="H85" i="22"/>
  <c r="H86" i="22" s="1"/>
  <c r="I115" i="31"/>
  <c r="I121" i="31" s="1"/>
  <c r="H115" i="31"/>
  <c r="H119" i="31" s="1"/>
  <c r="G115" i="31"/>
  <c r="G120" i="31" s="1"/>
  <c r="H196" i="21"/>
  <c r="H178" i="21" l="1"/>
  <c r="H110" i="21"/>
  <c r="H180" i="21" s="1"/>
  <c r="H56" i="21"/>
  <c r="H169" i="21" s="1"/>
  <c r="H171" i="21"/>
  <c r="H144" i="21"/>
  <c r="H189" i="21" s="1"/>
  <c r="H190" i="21"/>
  <c r="H139" i="21"/>
  <c r="H188" i="21"/>
  <c r="H126" i="21"/>
  <c r="H184" i="21" s="1"/>
  <c r="H185" i="21"/>
  <c r="G139" i="21"/>
  <c r="G187" i="21" s="1"/>
  <c r="G188" i="21"/>
  <c r="D169" i="21"/>
  <c r="G56" i="21"/>
  <c r="G169" i="21" s="1"/>
  <c r="G171" i="21"/>
  <c r="H109" i="21"/>
  <c r="H179" i="21" s="1"/>
  <c r="G144" i="21"/>
  <c r="G189" i="21" s="1"/>
  <c r="G190" i="21"/>
  <c r="G109" i="21"/>
  <c r="G179" i="21" s="1"/>
  <c r="G180" i="21"/>
  <c r="F52" i="21"/>
  <c r="F49" i="21" s="1"/>
  <c r="H53" i="21"/>
  <c r="H52" i="21" s="1"/>
  <c r="H49" i="21" s="1"/>
  <c r="I86" i="22"/>
  <c r="H121" i="31"/>
  <c r="H120" i="31"/>
  <c r="G119" i="31"/>
  <c r="G121" i="31"/>
  <c r="I120" i="31"/>
  <c r="I119" i="31"/>
  <c r="E238" i="21"/>
  <c r="D238" i="21"/>
  <c r="C238" i="21"/>
  <c r="E239" i="21"/>
  <c r="D239" i="21"/>
  <c r="C239" i="21"/>
  <c r="C87" i="22"/>
  <c r="D87" i="22" s="1"/>
  <c r="B87" i="22"/>
  <c r="H168" i="21" l="1"/>
  <c r="F168" i="21"/>
  <c r="G52" i="21"/>
  <c r="G49" i="21" s="1"/>
  <c r="H187" i="21"/>
  <c r="E87" i="22"/>
  <c r="G168" i="21" l="1"/>
  <c r="F87" i="22"/>
  <c r="H122" i="31" l="1"/>
  <c r="I122" i="31"/>
  <c r="G122" i="31"/>
  <c r="G117" i="31"/>
  <c r="H117" i="31"/>
  <c r="I117" i="31"/>
  <c r="A94" i="31"/>
  <c r="A100" i="31" s="1"/>
  <c r="A106" i="31" s="1"/>
  <c r="A93" i="31"/>
  <c r="A99" i="31" s="1"/>
  <c r="A105" i="31" s="1"/>
  <c r="A92" i="31"/>
  <c r="A98" i="31" s="1"/>
  <c r="A104" i="31" s="1"/>
  <c r="B95" i="31"/>
  <c r="B101" i="31" s="1"/>
  <c r="B107" i="31" s="1"/>
  <c r="A91" i="31"/>
  <c r="A97" i="31" s="1"/>
  <c r="A103" i="31" s="1"/>
  <c r="B94" i="31"/>
  <c r="B100" i="31" s="1"/>
  <c r="B106" i="31" s="1"/>
  <c r="B93" i="31"/>
  <c r="B99" i="31" s="1"/>
  <c r="B105" i="31" s="1"/>
  <c r="B92" i="31"/>
  <c r="B98" i="31" s="1"/>
  <c r="B104" i="31" s="1"/>
  <c r="B91" i="31"/>
  <c r="B97" i="31" s="1"/>
  <c r="B103" i="31" s="1"/>
  <c r="C308" i="21" l="1"/>
  <c r="B119" i="31"/>
  <c r="B121" i="31"/>
  <c r="A120" i="31"/>
  <c r="A122" i="31"/>
  <c r="B120" i="31"/>
  <c r="B122" i="31"/>
  <c r="A119" i="31"/>
  <c r="A121" i="31"/>
  <c r="H100" i="31"/>
  <c r="G100" i="31"/>
  <c r="I100" i="31"/>
  <c r="H88" i="31"/>
  <c r="I88" i="31"/>
  <c r="I106" i="31" l="1"/>
  <c r="H89" i="31"/>
  <c r="G106" i="31"/>
  <c r="I89" i="31"/>
  <c r="H106" i="31"/>
  <c r="G123" i="31" l="1"/>
  <c r="H123" i="31" l="1"/>
  <c r="I123" i="31"/>
  <c r="C207" i="21"/>
  <c r="D207" i="21"/>
  <c r="E207" i="21"/>
  <c r="H207" i="21"/>
  <c r="A208" i="21"/>
  <c r="B208" i="21"/>
  <c r="A209" i="21"/>
  <c r="B209" i="21"/>
  <c r="A210" i="21"/>
  <c r="B210" i="21"/>
  <c r="A211" i="21"/>
  <c r="B211" i="21"/>
  <c r="A212" i="21"/>
  <c r="B212" i="21"/>
  <c r="A213" i="21"/>
  <c r="B213" i="21"/>
  <c r="A214" i="21"/>
  <c r="B214" i="21"/>
  <c r="A215" i="21"/>
  <c r="B215" i="21"/>
  <c r="A216" i="21"/>
  <c r="B216" i="21"/>
  <c r="A217" i="21"/>
  <c r="B217" i="21"/>
  <c r="A218" i="21"/>
  <c r="B218" i="21"/>
  <c r="A219" i="21"/>
  <c r="B219" i="21"/>
  <c r="A220" i="21"/>
  <c r="B220" i="21"/>
  <c r="A221" i="21"/>
  <c r="B221" i="21"/>
  <c r="A223" i="21"/>
  <c r="B223" i="21"/>
  <c r="A224" i="21"/>
  <c r="B224" i="21"/>
  <c r="C226" i="21"/>
  <c r="C233" i="21"/>
  <c r="C234" i="21"/>
  <c r="D234" i="21"/>
  <c r="E234" i="21"/>
  <c r="H234" i="21"/>
  <c r="C236" i="21"/>
  <c r="E236" i="21"/>
  <c r="C255" i="21"/>
  <c r="C262" i="21"/>
  <c r="AG249" i="21"/>
  <c r="AH249" i="21"/>
  <c r="AI249" i="21"/>
  <c r="AJ249" i="21"/>
  <c r="B264" i="21"/>
  <c r="B265" i="21"/>
  <c r="B266" i="21"/>
  <c r="B267" i="21"/>
  <c r="B268" i="21"/>
  <c r="B269" i="21"/>
  <c r="B270" i="21"/>
  <c r="B271" i="21"/>
  <c r="B272" i="21"/>
  <c r="B273" i="21"/>
  <c r="B274" i="21"/>
  <c r="B275" i="21"/>
  <c r="B276" i="21"/>
  <c r="B277" i="21"/>
  <c r="B278" i="21"/>
  <c r="B279" i="21"/>
  <c r="B280" i="21"/>
  <c r="B281" i="21"/>
  <c r="C289" i="21"/>
  <c r="AG276" i="21"/>
  <c r="AH276" i="21"/>
  <c r="AI276" i="21"/>
  <c r="AJ276" i="21"/>
  <c r="D236" i="21" l="1"/>
  <c r="H236" i="21"/>
  <c r="E44" i="31"/>
  <c r="D44" i="31"/>
  <c r="C44" i="31"/>
  <c r="E9" i="31"/>
  <c r="D9" i="31"/>
  <c r="C9" i="31"/>
  <c r="AF222" i="21" l="1"/>
  <c r="AF220" i="21" l="1"/>
  <c r="AJ220" i="21" s="1"/>
  <c r="AI220" i="21" l="1"/>
  <c r="AG220" i="21"/>
  <c r="AH220" i="21" l="1"/>
  <c r="D44" i="32" l="1"/>
  <c r="D45" i="32"/>
  <c r="F45" i="32" s="1"/>
  <c r="D46" i="32"/>
  <c r="F46" i="32" s="1"/>
  <c r="D47" i="32"/>
  <c r="F47" i="32" s="1"/>
  <c r="D48" i="32"/>
  <c r="F48" i="32" s="1"/>
  <c r="D49" i="32"/>
  <c r="D32" i="32"/>
  <c r="F32" i="32" s="1"/>
  <c r="D33" i="32"/>
  <c r="F33" i="32" s="1"/>
  <c r="D34" i="32"/>
  <c r="F34" i="32" s="1"/>
  <c r="D35" i="32"/>
  <c r="F35" i="32" s="1"/>
  <c r="D36" i="32"/>
  <c r="F36" i="32" s="1"/>
  <c r="D37" i="32"/>
  <c r="D20" i="32"/>
  <c r="F20" i="32" s="1"/>
  <c r="D21" i="32"/>
  <c r="F21" i="32" s="1"/>
  <c r="D22" i="32"/>
  <c r="F22" i="32" s="1"/>
  <c r="D23" i="32"/>
  <c r="F23" i="32" s="1"/>
  <c r="D24" i="32"/>
  <c r="F24" i="32" s="1"/>
  <c r="D25" i="32"/>
  <c r="D43" i="32"/>
  <c r="D31" i="32"/>
  <c r="F31" i="32" s="1"/>
  <c r="D19" i="32"/>
  <c r="F19" i="32" s="1"/>
  <c r="D8" i="32"/>
  <c r="F8" i="32" s="1"/>
  <c r="D9" i="32"/>
  <c r="F9" i="32" s="1"/>
  <c r="D10" i="32"/>
  <c r="F10" i="32" s="1"/>
  <c r="D11" i="32"/>
  <c r="F11" i="32" s="1"/>
  <c r="D12" i="32"/>
  <c r="F12" i="32" s="1"/>
  <c r="D13" i="32"/>
  <c r="D7" i="32"/>
  <c r="F7" i="32" s="1"/>
  <c r="F43" i="32" l="1"/>
  <c r="F44" i="32"/>
  <c r="F37" i="32"/>
  <c r="F38" i="32" s="1"/>
  <c r="F25" i="32"/>
  <c r="F26" i="32" s="1"/>
  <c r="F13" i="32"/>
  <c r="F14" i="32" s="1"/>
  <c r="B70" i="31"/>
  <c r="B71" i="31"/>
  <c r="B69" i="31"/>
  <c r="A70" i="31"/>
  <c r="A71" i="31"/>
  <c r="A69" i="31"/>
  <c r="B68" i="31"/>
  <c r="A68" i="31"/>
  <c r="B66" i="31"/>
  <c r="B65" i="31"/>
  <c r="A66" i="31"/>
  <c r="A65" i="31"/>
  <c r="B64" i="31"/>
  <c r="A64" i="31"/>
  <c r="E54" i="31"/>
  <c r="D54" i="31"/>
  <c r="D53" i="31" s="1"/>
  <c r="C54" i="31"/>
  <c r="E56" i="31"/>
  <c r="E70" i="31" s="1"/>
  <c r="D56" i="31"/>
  <c r="D70" i="31" s="1"/>
  <c r="C56" i="31"/>
  <c r="C70" i="31" s="1"/>
  <c r="E55" i="31"/>
  <c r="D55" i="31"/>
  <c r="C55" i="31"/>
  <c r="E52" i="31"/>
  <c r="D52" i="31"/>
  <c r="C52" i="31"/>
  <c r="E51" i="31"/>
  <c r="D51" i="31"/>
  <c r="C51" i="31"/>
  <c r="E50" i="31"/>
  <c r="D50" i="31"/>
  <c r="C50" i="31"/>
  <c r="E49" i="31"/>
  <c r="D49" i="31"/>
  <c r="C49" i="31"/>
  <c r="E48" i="31"/>
  <c r="D48" i="31"/>
  <c r="C48" i="31"/>
  <c r="E43" i="31"/>
  <c r="D43" i="31"/>
  <c r="C43" i="31"/>
  <c r="E42" i="31"/>
  <c r="D42" i="31"/>
  <c r="C42" i="31"/>
  <c r="E41" i="31"/>
  <c r="D41" i="31"/>
  <c r="C41" i="31"/>
  <c r="E40" i="31"/>
  <c r="D40" i="31"/>
  <c r="C40" i="31"/>
  <c r="E39" i="31"/>
  <c r="D39" i="31"/>
  <c r="C39" i="31"/>
  <c r="E38" i="31"/>
  <c r="D38" i="31"/>
  <c r="C38" i="31"/>
  <c r="E46" i="31"/>
  <c r="D46" i="31"/>
  <c r="C46" i="31"/>
  <c r="E25" i="31"/>
  <c r="D25" i="31"/>
  <c r="C25" i="31"/>
  <c r="E19" i="31"/>
  <c r="E17" i="31" s="1"/>
  <c r="D19" i="31"/>
  <c r="D17" i="31" s="1"/>
  <c r="C19" i="31"/>
  <c r="C17" i="31" s="1"/>
  <c r="F49" i="32" l="1"/>
  <c r="F50" i="32" s="1"/>
  <c r="C72" i="31"/>
  <c r="E72" i="31"/>
  <c r="F72" i="31" s="1"/>
  <c r="E71" i="31"/>
  <c r="E69" i="31"/>
  <c r="E37" i="31"/>
  <c r="F70" i="31"/>
  <c r="D72" i="31"/>
  <c r="C69" i="31"/>
  <c r="C71" i="31"/>
  <c r="C37" i="31"/>
  <c r="D69" i="31"/>
  <c r="D71" i="31"/>
  <c r="D37" i="31"/>
  <c r="E66" i="31"/>
  <c r="E65" i="31"/>
  <c r="E67" i="31"/>
  <c r="C66" i="31"/>
  <c r="C65" i="31"/>
  <c r="C67" i="31"/>
  <c r="D66" i="31"/>
  <c r="D65" i="31"/>
  <c r="D67" i="31"/>
  <c r="D325" i="22"/>
  <c r="E325" i="22" s="1"/>
  <c r="F325" i="22" s="1"/>
  <c r="G325" i="22" s="1"/>
  <c r="H325" i="22" s="1"/>
  <c r="D324" i="22"/>
  <c r="C53" i="31"/>
  <c r="E47" i="31"/>
  <c r="E8" i="31"/>
  <c r="E53" i="31"/>
  <c r="C47" i="31"/>
  <c r="D8" i="31"/>
  <c r="D47" i="31"/>
  <c r="C8" i="31"/>
  <c r="E324" i="22" l="1"/>
  <c r="D328" i="22"/>
  <c r="C99" i="21" s="1"/>
  <c r="D68" i="31"/>
  <c r="C68" i="31"/>
  <c r="F67" i="31"/>
  <c r="F65" i="31"/>
  <c r="F66" i="31"/>
  <c r="E68" i="31"/>
  <c r="F71" i="31"/>
  <c r="F69" i="31"/>
  <c r="D29" i="31"/>
  <c r="D84" i="31" s="1"/>
  <c r="E29" i="31"/>
  <c r="E84" i="31" s="1"/>
  <c r="C29" i="31"/>
  <c r="C84" i="31" s="1"/>
  <c r="E45" i="31"/>
  <c r="E36" i="31" s="1"/>
  <c r="E57" i="31" s="1"/>
  <c r="C45" i="31"/>
  <c r="C36" i="31" s="1"/>
  <c r="C57" i="31" s="1"/>
  <c r="D64" i="31"/>
  <c r="D45" i="31"/>
  <c r="C64" i="31"/>
  <c r="E64" i="31"/>
  <c r="C98" i="21" l="1"/>
  <c r="F324" i="22"/>
  <c r="E328" i="22"/>
  <c r="D99" i="21" s="1"/>
  <c r="D98" i="21" s="1"/>
  <c r="E78" i="31"/>
  <c r="D78" i="31"/>
  <c r="C86" i="31"/>
  <c r="D77" i="31"/>
  <c r="E86" i="31"/>
  <c r="E87" i="31" s="1"/>
  <c r="D86" i="31"/>
  <c r="D87" i="31" s="1"/>
  <c r="F68" i="31"/>
  <c r="F78" i="31" s="1"/>
  <c r="E77" i="31"/>
  <c r="F64" i="31"/>
  <c r="D73" i="31"/>
  <c r="E73" i="31"/>
  <c r="C73" i="31"/>
  <c r="D36" i="31"/>
  <c r="D57" i="31" s="1"/>
  <c r="G324" i="22" l="1"/>
  <c r="F328" i="22"/>
  <c r="E99" i="21" s="1"/>
  <c r="C101" i="31"/>
  <c r="C87" i="31"/>
  <c r="C107" i="31" s="1"/>
  <c r="E74" i="31"/>
  <c r="M72" i="31"/>
  <c r="M70" i="31"/>
  <c r="M65" i="31"/>
  <c r="M66" i="31"/>
  <c r="M71" i="31"/>
  <c r="M69" i="31"/>
  <c r="M67" i="31"/>
  <c r="E107" i="31"/>
  <c r="E89" i="31"/>
  <c r="D74" i="31"/>
  <c r="L70" i="31"/>
  <c r="L71" i="31"/>
  <c r="L65" i="31"/>
  <c r="L72" i="31"/>
  <c r="L69" i="31"/>
  <c r="L67" i="31"/>
  <c r="L66" i="31"/>
  <c r="D107" i="31"/>
  <c r="D89" i="31"/>
  <c r="E101" i="31"/>
  <c r="E88" i="31"/>
  <c r="D88" i="31"/>
  <c r="D101" i="31"/>
  <c r="C74" i="31"/>
  <c r="N72" i="31"/>
  <c r="K72" i="31"/>
  <c r="N70" i="31"/>
  <c r="K70" i="31"/>
  <c r="K71" i="31"/>
  <c r="N65" i="31"/>
  <c r="N71" i="31"/>
  <c r="N67" i="31"/>
  <c r="K65" i="31"/>
  <c r="K69" i="31"/>
  <c r="K67" i="31"/>
  <c r="N66" i="31"/>
  <c r="N69" i="31"/>
  <c r="K66" i="31"/>
  <c r="F88" i="31"/>
  <c r="F100" i="31"/>
  <c r="G88" i="31"/>
  <c r="E79" i="31"/>
  <c r="D79" i="31"/>
  <c r="F77" i="31"/>
  <c r="F73" i="31"/>
  <c r="F79" i="31" s="1"/>
  <c r="C192" i="21"/>
  <c r="C191" i="21"/>
  <c r="C198" i="21"/>
  <c r="E98" i="21" l="1"/>
  <c r="G328" i="22"/>
  <c r="F99" i="21" s="1"/>
  <c r="F98" i="21" s="1"/>
  <c r="H324" i="22"/>
  <c r="H328" i="22" s="1"/>
  <c r="G99" i="21" s="1"/>
  <c r="G98" i="21" s="1"/>
  <c r="K68" i="31"/>
  <c r="M68" i="31"/>
  <c r="F106" i="31"/>
  <c r="G89" i="31"/>
  <c r="F89" i="31"/>
  <c r="N68" i="31"/>
  <c r="L68" i="31"/>
  <c r="M64" i="31"/>
  <c r="N64" i="31"/>
  <c r="F91" i="31" s="1"/>
  <c r="K64" i="31"/>
  <c r="L64" i="31"/>
  <c r="C193" i="21"/>
  <c r="C195" i="21"/>
  <c r="D193" i="21"/>
  <c r="D192" i="21"/>
  <c r="D191" i="21"/>
  <c r="C199" i="21"/>
  <c r="D198" i="21"/>
  <c r="H99" i="21" l="1"/>
  <c r="H98" i="21" s="1"/>
  <c r="I328" i="22"/>
  <c r="K73" i="31"/>
  <c r="L73" i="31"/>
  <c r="F92" i="31"/>
  <c r="C250" i="21"/>
  <c r="C251" i="21"/>
  <c r="C249" i="21"/>
  <c r="M73" i="31"/>
  <c r="N73" i="31"/>
  <c r="E195" i="21"/>
  <c r="D195" i="21"/>
  <c r="E192" i="21"/>
  <c r="E191" i="21"/>
  <c r="E199" i="21"/>
  <c r="D199" i="21"/>
  <c r="E198" i="21"/>
  <c r="H198" i="21" s="1"/>
  <c r="F104" i="31" l="1"/>
  <c r="F98" i="31"/>
  <c r="D249" i="21"/>
  <c r="H195" i="21"/>
  <c r="H192" i="21"/>
  <c r="H191" i="21"/>
  <c r="D250" i="21"/>
  <c r="E251" i="21"/>
  <c r="E250" i="21"/>
  <c r="H199" i="21"/>
  <c r="D251" i="21"/>
  <c r="G98" i="31"/>
  <c r="G104" i="31"/>
  <c r="F93" i="31"/>
  <c r="F97" i="31"/>
  <c r="F103" i="31"/>
  <c r="E193" i="21"/>
  <c r="E249" i="21" s="1"/>
  <c r="AF237" i="21" l="1"/>
  <c r="AF235" i="21"/>
  <c r="H249" i="21"/>
  <c r="H251" i="21"/>
  <c r="E197" i="21"/>
  <c r="E224" i="21" s="1"/>
  <c r="AF236" i="21"/>
  <c r="H193" i="21"/>
  <c r="H250" i="21"/>
  <c r="F99" i="31"/>
  <c r="F101" i="31" s="1"/>
  <c r="F105" i="31"/>
  <c r="F107" i="31" s="1"/>
  <c r="G97" i="31"/>
  <c r="G103" i="31"/>
  <c r="F95" i="31"/>
  <c r="H104" i="31"/>
  <c r="H98" i="31"/>
  <c r="H197" i="21" l="1"/>
  <c r="C197" i="21"/>
  <c r="C224" i="21" s="1"/>
  <c r="D197" i="21"/>
  <c r="D224" i="21" s="1"/>
  <c r="I104" i="31"/>
  <c r="I98" i="31"/>
  <c r="H95" i="31"/>
  <c r="H97" i="31"/>
  <c r="H103" i="31"/>
  <c r="G95" i="31"/>
  <c r="G99" i="31"/>
  <c r="G101" i="31" s="1"/>
  <c r="G105" i="31"/>
  <c r="B306" i="22"/>
  <c r="B170" i="22"/>
  <c r="B169" i="22"/>
  <c r="B168" i="22"/>
  <c r="B163" i="22"/>
  <c r="B162" i="22"/>
  <c r="B161" i="22"/>
  <c r="B156" i="22"/>
  <c r="B155" i="22"/>
  <c r="B154" i="22"/>
  <c r="B147" i="22"/>
  <c r="B142" i="22"/>
  <c r="B143" i="22"/>
  <c r="H224" i="21" l="1"/>
  <c r="AF210" i="21" s="1"/>
  <c r="I97" i="31"/>
  <c r="I103" i="31"/>
  <c r="G107" i="31"/>
  <c r="H105" i="31"/>
  <c r="H99" i="31"/>
  <c r="H101" i="31" s="1"/>
  <c r="I105" i="31" l="1"/>
  <c r="I99" i="31"/>
  <c r="I101" i="31" s="1"/>
  <c r="I95" i="31"/>
  <c r="H107" i="31"/>
  <c r="I107" i="31" l="1"/>
  <c r="A121" i="22" l="1"/>
  <c r="A76" i="22" l="1"/>
  <c r="B47" i="22"/>
  <c r="B45" i="22"/>
  <c r="A45" i="22"/>
  <c r="B43" i="22"/>
  <c r="A43" i="22"/>
  <c r="C247" i="21" l="1"/>
  <c r="G65" i="31"/>
  <c r="C235" i="21" l="1"/>
  <c r="D247" i="21"/>
  <c r="D235" i="21"/>
  <c r="G66" i="31"/>
  <c r="H66" i="31"/>
  <c r="E247" i="21" l="1"/>
  <c r="H65" i="31"/>
  <c r="E235" i="21" l="1"/>
  <c r="AF221" i="21" s="1"/>
  <c r="AF233" i="21"/>
  <c r="H247" i="21"/>
  <c r="I65" i="31"/>
  <c r="I66" i="31"/>
  <c r="H235" i="21" l="1"/>
  <c r="B35" i="22"/>
  <c r="A35" i="22"/>
  <c r="B23" i="22"/>
  <c r="A23" i="22"/>
  <c r="B37" i="22"/>
  <c r="A37" i="22"/>
  <c r="D135" i="30"/>
  <c r="D134" i="30"/>
  <c r="D133" i="30"/>
  <c r="G133" i="30" s="1"/>
  <c r="D132" i="30"/>
  <c r="D131" i="30"/>
  <c r="G131" i="30" s="1"/>
  <c r="D130" i="30"/>
  <c r="D129" i="30"/>
  <c r="G129" i="30" s="1"/>
  <c r="F122" i="30"/>
  <c r="F121" i="30"/>
  <c r="D125" i="30"/>
  <c r="D124" i="30"/>
  <c r="D123" i="30"/>
  <c r="D122" i="30"/>
  <c r="D121" i="30"/>
  <c r="G134" i="30"/>
  <c r="G132" i="30"/>
  <c r="G130" i="30"/>
  <c r="F124" i="30"/>
  <c r="E123" i="30"/>
  <c r="E122" i="30"/>
  <c r="E121" i="30"/>
  <c r="B30" i="22"/>
  <c r="A30" i="22"/>
  <c r="B27" i="22"/>
  <c r="B25" i="22"/>
  <c r="A25" i="22"/>
  <c r="D111" i="30"/>
  <c r="D110" i="30"/>
  <c r="F110" i="30" s="1"/>
  <c r="D109" i="30"/>
  <c r="F109" i="30" s="1"/>
  <c r="D108" i="30"/>
  <c r="F108" i="30" s="1"/>
  <c r="D107" i="30"/>
  <c r="F107" i="30" s="1"/>
  <c r="D106" i="30"/>
  <c r="F106" i="30" s="1"/>
  <c r="D105" i="30"/>
  <c r="F105" i="30" s="1"/>
  <c r="D99" i="30"/>
  <c r="D98" i="30"/>
  <c r="D97" i="30"/>
  <c r="F97" i="30" s="1"/>
  <c r="D96" i="30"/>
  <c r="D95" i="30"/>
  <c r="D94" i="30"/>
  <c r="D93" i="30"/>
  <c r="D87" i="30"/>
  <c r="D86" i="30"/>
  <c r="D85" i="30"/>
  <c r="D84" i="30"/>
  <c r="D83" i="30"/>
  <c r="D82" i="30"/>
  <c r="D81" i="30"/>
  <c r="F86" i="30"/>
  <c r="E85" i="30"/>
  <c r="F84" i="30"/>
  <c r="E84" i="30"/>
  <c r="F83" i="30"/>
  <c r="E83" i="30"/>
  <c r="F82" i="30"/>
  <c r="E82" i="30"/>
  <c r="E81" i="30"/>
  <c r="D70" i="30"/>
  <c r="D64" i="30"/>
  <c r="D65" i="30"/>
  <c r="D66" i="30"/>
  <c r="D67" i="30"/>
  <c r="D68" i="30"/>
  <c r="D69" i="30"/>
  <c r="F67" i="30"/>
  <c r="F66" i="30"/>
  <c r="F65" i="30"/>
  <c r="E64" i="30"/>
  <c r="E65" i="30"/>
  <c r="E66" i="30"/>
  <c r="E67" i="30"/>
  <c r="E68" i="30"/>
  <c r="F69" i="30"/>
  <c r="G123" i="30" l="1"/>
  <c r="F94" i="30"/>
  <c r="C212" i="21"/>
  <c r="D212" i="21"/>
  <c r="E212" i="21"/>
  <c r="F98" i="30"/>
  <c r="F93" i="30"/>
  <c r="G124" i="30"/>
  <c r="F95" i="30"/>
  <c r="F96" i="30"/>
  <c r="C306" i="22"/>
  <c r="D306" i="22" s="1"/>
  <c r="C27" i="22"/>
  <c r="D27" i="22" s="1"/>
  <c r="E27" i="22" s="1"/>
  <c r="F27" i="22" s="1"/>
  <c r="C47" i="22"/>
  <c r="D47" i="22" s="1"/>
  <c r="G122" i="30"/>
  <c r="G121" i="30"/>
  <c r="G135" i="30"/>
  <c r="G136" i="30" s="1"/>
  <c r="F111" i="30"/>
  <c r="F112" i="30" s="1"/>
  <c r="G83" i="30"/>
  <c r="G84" i="30"/>
  <c r="G81" i="30"/>
  <c r="G82" i="30"/>
  <c r="G85" i="30"/>
  <c r="G86" i="30"/>
  <c r="G65" i="30"/>
  <c r="G69" i="30"/>
  <c r="G67" i="30"/>
  <c r="G64" i="30"/>
  <c r="G66" i="30"/>
  <c r="G68" i="30"/>
  <c r="F49" i="30"/>
  <c r="F47" i="30"/>
  <c r="F48" i="30"/>
  <c r="F50" i="30"/>
  <c r="F51" i="30"/>
  <c r="F52" i="30"/>
  <c r="F99" i="30" l="1"/>
  <c r="F100" i="30" s="1"/>
  <c r="F28" i="22"/>
  <c r="E15" i="21" s="1"/>
  <c r="G27" i="22"/>
  <c r="H27" i="22" s="1"/>
  <c r="H212" i="21"/>
  <c r="E306" i="22"/>
  <c r="D307" i="22"/>
  <c r="C94" i="21" s="1"/>
  <c r="D28" i="22"/>
  <c r="C15" i="21" s="1"/>
  <c r="E28" i="22"/>
  <c r="D15" i="21" s="1"/>
  <c r="E47" i="22"/>
  <c r="D48" i="22"/>
  <c r="G125" i="30"/>
  <c r="G126" i="30" s="1"/>
  <c r="G138" i="30" s="1"/>
  <c r="G87" i="30"/>
  <c r="G88" i="30" s="1"/>
  <c r="C78" i="22" s="1"/>
  <c r="D78" i="22" s="1"/>
  <c r="E78" i="22" s="1"/>
  <c r="F78" i="22" s="1"/>
  <c r="G78" i="22" s="1"/>
  <c r="H78" i="22" s="1"/>
  <c r="G70" i="30"/>
  <c r="G71" i="30" s="1"/>
  <c r="C77" i="22" s="1"/>
  <c r="D77" i="22" s="1"/>
  <c r="F53" i="30"/>
  <c r="F54" i="30" s="1"/>
  <c r="C93" i="21" l="1"/>
  <c r="C92" i="21" s="1"/>
  <c r="H15" i="21"/>
  <c r="I28" i="22"/>
  <c r="E77" i="22"/>
  <c r="D81" i="22"/>
  <c r="F306" i="22"/>
  <c r="E307" i="22"/>
  <c r="D94" i="21" s="1"/>
  <c r="D93" i="21" s="1"/>
  <c r="D92" i="21" s="1"/>
  <c r="D129" i="22"/>
  <c r="D131" i="22" s="1"/>
  <c r="C48" i="21" s="1"/>
  <c r="F47" i="22"/>
  <c r="E48" i="22"/>
  <c r="D20" i="21" s="1"/>
  <c r="C47" i="21" l="1"/>
  <c r="C34" i="21" s="1"/>
  <c r="D175" i="21"/>
  <c r="D84" i="21"/>
  <c r="C175" i="21"/>
  <c r="C84" i="21"/>
  <c r="D19" i="21"/>
  <c r="H20" i="21"/>
  <c r="H19" i="21" s="1"/>
  <c r="G71" i="31"/>
  <c r="F307" i="22"/>
  <c r="E94" i="21" s="1"/>
  <c r="E93" i="21" s="1"/>
  <c r="E92" i="21" s="1"/>
  <c r="G306" i="22"/>
  <c r="F77" i="22"/>
  <c r="E81" i="22"/>
  <c r="D29" i="21" s="1"/>
  <c r="F48" i="22"/>
  <c r="G47" i="22"/>
  <c r="C194" i="21"/>
  <c r="D31" i="22"/>
  <c r="D33" i="22" s="1"/>
  <c r="C16" i="21" s="1"/>
  <c r="E129" i="22"/>
  <c r="E131" i="22" s="1"/>
  <c r="D48" i="21" l="1"/>
  <c r="C167" i="21"/>
  <c r="C33" i="21"/>
  <c r="C166" i="21" s="1"/>
  <c r="D173" i="21"/>
  <c r="E175" i="21"/>
  <c r="E84" i="21"/>
  <c r="C173" i="21"/>
  <c r="C32" i="21"/>
  <c r="C165" i="21" s="1"/>
  <c r="H29" i="21"/>
  <c r="H28" i="21" s="1"/>
  <c r="D28" i="21"/>
  <c r="C14" i="21"/>
  <c r="C13" i="21" s="1"/>
  <c r="H306" i="22"/>
  <c r="H307" i="22" s="1"/>
  <c r="G94" i="21" s="1"/>
  <c r="G93" i="21" s="1"/>
  <c r="G92" i="21" s="1"/>
  <c r="G307" i="22"/>
  <c r="F94" i="21" s="1"/>
  <c r="G77" i="22"/>
  <c r="F81" i="22"/>
  <c r="H47" i="22"/>
  <c r="H48" i="22" s="1"/>
  <c r="G48" i="22"/>
  <c r="E194" i="21"/>
  <c r="D194" i="21"/>
  <c r="E31" i="22"/>
  <c r="E33" i="22" s="1"/>
  <c r="D16" i="21" s="1"/>
  <c r="F129" i="22"/>
  <c r="F131" i="22" s="1"/>
  <c r="E48" i="21" s="1"/>
  <c r="E47" i="21" s="1"/>
  <c r="E34" i="21" s="1"/>
  <c r="E167" i="21" l="1"/>
  <c r="E33" i="21"/>
  <c r="E166" i="21" s="1"/>
  <c r="D47" i="21"/>
  <c r="E173" i="21"/>
  <c r="F93" i="21"/>
  <c r="F92" i="21" s="1"/>
  <c r="H94" i="21"/>
  <c r="H93" i="21" s="1"/>
  <c r="H92" i="21" s="1"/>
  <c r="G175" i="21"/>
  <c r="G84" i="21"/>
  <c r="C11" i="21"/>
  <c r="C160" i="21" s="1"/>
  <c r="C159" i="21" s="1"/>
  <c r="C162" i="21"/>
  <c r="D14" i="21"/>
  <c r="D13" i="21" s="1"/>
  <c r="D162" i="21" s="1"/>
  <c r="I71" i="31"/>
  <c r="I307" i="22"/>
  <c r="G129" i="22"/>
  <c r="I48" i="22"/>
  <c r="C219" i="21"/>
  <c r="G69" i="31"/>
  <c r="D219" i="21"/>
  <c r="H69" i="31"/>
  <c r="H77" i="22"/>
  <c r="H81" i="22" s="1"/>
  <c r="G81" i="22"/>
  <c r="F31" i="22"/>
  <c r="H194" i="21"/>
  <c r="E32" i="21" l="1"/>
  <c r="E165" i="21" s="1"/>
  <c r="D34" i="21"/>
  <c r="H71" i="31"/>
  <c r="H175" i="21"/>
  <c r="H84" i="21"/>
  <c r="F175" i="21"/>
  <c r="F84" i="21"/>
  <c r="G173" i="21"/>
  <c r="C10" i="21"/>
  <c r="H129" i="22"/>
  <c r="H131" i="22" s="1"/>
  <c r="G48" i="21" s="1"/>
  <c r="G47" i="21" s="1"/>
  <c r="G34" i="21" s="1"/>
  <c r="G131" i="22"/>
  <c r="F48" i="21" s="1"/>
  <c r="I81" i="22"/>
  <c r="E219" i="21"/>
  <c r="H219" i="21" s="1"/>
  <c r="AF205" i="21" s="1"/>
  <c r="I69" i="31"/>
  <c r="G31" i="22"/>
  <c r="F33" i="22"/>
  <c r="E16" i="21" s="1"/>
  <c r="AF198" i="21"/>
  <c r="F47" i="21" l="1"/>
  <c r="F34" i="21" s="1"/>
  <c r="H48" i="21"/>
  <c r="H47" i="21" s="1"/>
  <c r="H34" i="21" s="1"/>
  <c r="G167" i="21"/>
  <c r="G33" i="21"/>
  <c r="D167" i="21"/>
  <c r="D33" i="21"/>
  <c r="F173" i="21"/>
  <c r="H173" i="21"/>
  <c r="I131" i="22"/>
  <c r="E14" i="21"/>
  <c r="E13" i="21" s="1"/>
  <c r="H31" i="22"/>
  <c r="H33" i="22" s="1"/>
  <c r="G33" i="22"/>
  <c r="A64" i="22"/>
  <c r="F16" i="21" l="1"/>
  <c r="F14" i="21" s="1"/>
  <c r="F13" i="21" s="1"/>
  <c r="G166" i="21"/>
  <c r="G32" i="21"/>
  <c r="G165" i="21" s="1"/>
  <c r="D166" i="21"/>
  <c r="D32" i="21"/>
  <c r="D165" i="21" s="1"/>
  <c r="H167" i="21"/>
  <c r="H33" i="21"/>
  <c r="G16" i="21"/>
  <c r="G14" i="21" s="1"/>
  <c r="G13" i="21" s="1"/>
  <c r="F167" i="21"/>
  <c r="F33" i="21"/>
  <c r="E162" i="21"/>
  <c r="H16" i="21"/>
  <c r="H14" i="21" s="1"/>
  <c r="H13" i="21" s="1"/>
  <c r="H162" i="21" s="1"/>
  <c r="I33" i="22"/>
  <c r="G12" i="21" l="1"/>
  <c r="G161" i="21" s="1"/>
  <c r="G162" i="21"/>
  <c r="G11" i="21"/>
  <c r="G160" i="21" s="1"/>
  <c r="G159" i="21" s="1"/>
  <c r="F162" i="21"/>
  <c r="F11" i="21"/>
  <c r="F12" i="21"/>
  <c r="F161" i="21" s="1"/>
  <c r="F166" i="21"/>
  <c r="F32" i="21"/>
  <c r="F165" i="21" s="1"/>
  <c r="H166" i="21"/>
  <c r="H32" i="21"/>
  <c r="H165" i="21" s="1"/>
  <c r="G10" i="21"/>
  <c r="F160" i="21"/>
  <c r="F159" i="21" s="1"/>
  <c r="B3" i="22"/>
  <c r="B2" i="22"/>
  <c r="F10" i="21" l="1"/>
  <c r="G64" i="31"/>
  <c r="G77" i="31" s="1"/>
  <c r="H64" i="31" l="1"/>
  <c r="H77" i="31" s="1"/>
  <c r="I64" i="31"/>
  <c r="I77" i="31" l="1"/>
  <c r="H73" i="31"/>
  <c r="I73" i="31"/>
  <c r="G73" i="31"/>
  <c r="G79" i="31" s="1"/>
  <c r="I79" i="31" l="1"/>
  <c r="H79" i="31"/>
  <c r="B149" i="22" l="1"/>
  <c r="B148" i="22"/>
  <c r="I21" i="22"/>
  <c r="F21" i="22"/>
  <c r="E21" i="22"/>
  <c r="D21" i="22"/>
  <c r="C246" i="21" l="1"/>
  <c r="G70" i="31"/>
  <c r="G68" i="31" s="1"/>
  <c r="G78" i="31" s="1"/>
  <c r="D246" i="21" l="1"/>
  <c r="H70" i="31"/>
  <c r="H68" i="31" s="1"/>
  <c r="H78" i="31" s="1"/>
  <c r="C240" i="21"/>
  <c r="D240" i="21"/>
  <c r="C243" i="21" l="1"/>
  <c r="E240" i="21"/>
  <c r="H238" i="21"/>
  <c r="AF224" i="21"/>
  <c r="E246" i="21" l="1"/>
  <c r="I70" i="31"/>
  <c r="I68" i="31" s="1"/>
  <c r="I78" i="31" s="1"/>
  <c r="AF226" i="21"/>
  <c r="E211" i="21"/>
  <c r="H240" i="21"/>
  <c r="C237" i="21"/>
  <c r="D211" i="21"/>
  <c r="C211" i="21"/>
  <c r="D217" i="21" l="1"/>
  <c r="AF232" i="21"/>
  <c r="H246" i="21"/>
  <c r="D243" i="21"/>
  <c r="H211" i="21"/>
  <c r="AF197" i="21" s="1"/>
  <c r="E217" i="21"/>
  <c r="D237" i="21"/>
  <c r="E237" i="21"/>
  <c r="E243" i="21"/>
  <c r="C217" i="21" l="1"/>
  <c r="H217" i="21" s="1"/>
  <c r="AF203" i="21" s="1"/>
  <c r="AF223" i="21"/>
  <c r="H237" i="21"/>
  <c r="AF229" i="21"/>
  <c r="H243" i="21"/>
  <c r="D223" i="21" l="1"/>
  <c r="C223" i="21"/>
  <c r="E223" i="21"/>
  <c r="H223" i="21" l="1"/>
  <c r="AF209" i="21" l="1"/>
  <c r="D218" i="21" l="1"/>
  <c r="C218" i="21" l="1"/>
  <c r="E218" i="21"/>
  <c r="H218" i="21" l="1"/>
  <c r="AF204" i="21" s="1"/>
  <c r="D242" i="21" l="1"/>
  <c r="H239" i="21" l="1"/>
  <c r="C252" i="21"/>
  <c r="D252" i="21"/>
  <c r="AF225" i="21"/>
  <c r="E252" i="21"/>
  <c r="E222" i="21" l="1"/>
  <c r="C222" i="21"/>
  <c r="D222" i="21"/>
  <c r="H252" i="21"/>
  <c r="AF238" i="21"/>
  <c r="C242" i="21"/>
  <c r="H222" i="21" l="1"/>
  <c r="AF208" i="21" s="1"/>
  <c r="E221" i="21" l="1"/>
  <c r="E220" i="21" s="1"/>
  <c r="D221" i="21"/>
  <c r="D220" i="21" s="1"/>
  <c r="C221" i="21"/>
  <c r="C220" i="21" s="1"/>
  <c r="D248" i="21"/>
  <c r="E242" i="21"/>
  <c r="H221" i="21" l="1"/>
  <c r="H220" i="21" s="1"/>
  <c r="AF228" i="21"/>
  <c r="H242" i="21"/>
  <c r="AF207" i="21" l="1"/>
  <c r="E248" i="21" l="1"/>
  <c r="AF206" i="21" l="1"/>
  <c r="C248" i="21"/>
  <c r="AF234" i="21" l="1"/>
  <c r="H248" i="21"/>
  <c r="D216" i="21" l="1"/>
  <c r="E216" i="21"/>
  <c r="C216" i="21"/>
  <c r="H216" i="21" l="1"/>
  <c r="AF202" i="21" s="1"/>
  <c r="D67" i="22"/>
  <c r="C26" i="21" s="1"/>
  <c r="C25" i="21" s="1"/>
  <c r="C22" i="21" s="1"/>
  <c r="C12" i="21" l="1"/>
  <c r="C161" i="21" s="1"/>
  <c r="C163" i="21"/>
  <c r="C215" i="21"/>
  <c r="E67" i="22"/>
  <c r="D26" i="21" s="1"/>
  <c r="F67" i="22"/>
  <c r="E26" i="21" s="1"/>
  <c r="E25" i="21" s="1"/>
  <c r="E22" i="21" s="1"/>
  <c r="E163" i="21" l="1"/>
  <c r="E11" i="21"/>
  <c r="E12" i="21"/>
  <c r="E161" i="21" s="1"/>
  <c r="I67" i="22"/>
  <c r="E215" i="21"/>
  <c r="C241" i="21"/>
  <c r="E10" i="21" l="1"/>
  <c r="E160" i="21"/>
  <c r="E159" i="21" s="1"/>
  <c r="H26" i="21"/>
  <c r="H25" i="21" s="1"/>
  <c r="H22" i="21" s="1"/>
  <c r="D25" i="21"/>
  <c r="E241" i="21"/>
  <c r="D241" i="21"/>
  <c r="H12" i="21" l="1"/>
  <c r="H163" i="21"/>
  <c r="D22" i="21"/>
  <c r="D215" i="21"/>
  <c r="H215" i="21" s="1"/>
  <c r="AF201" i="21" s="1"/>
  <c r="E245" i="21"/>
  <c r="D245" i="21"/>
  <c r="H241" i="21"/>
  <c r="C245" i="21"/>
  <c r="D12" i="21" l="1"/>
  <c r="D163" i="21"/>
  <c r="H11" i="21"/>
  <c r="H161" i="21"/>
  <c r="AF227" i="21"/>
  <c r="H245" i="21"/>
  <c r="H160" i="21" l="1"/>
  <c r="H10" i="21"/>
  <c r="D161" i="21"/>
  <c r="D11" i="21"/>
  <c r="D210" i="21"/>
  <c r="C210" i="21"/>
  <c r="E210" i="21"/>
  <c r="D214" i="21"/>
  <c r="D213" i="21" s="1"/>
  <c r="AF231" i="21"/>
  <c r="D160" i="21" l="1"/>
  <c r="D159" i="21" s="1"/>
  <c r="D10" i="21"/>
  <c r="H159" i="21"/>
  <c r="C155" i="21"/>
  <c r="C244" i="21"/>
  <c r="C214" i="21"/>
  <c r="E214" i="21"/>
  <c r="E213" i="21" s="1"/>
  <c r="H210" i="21"/>
  <c r="AF196" i="21" l="1"/>
  <c r="H214" i="21"/>
  <c r="C213" i="21"/>
  <c r="D244" i="21" l="1"/>
  <c r="AF200" i="21"/>
  <c r="H213" i="21"/>
  <c r="E244" i="21" l="1"/>
  <c r="H244" i="21" s="1"/>
  <c r="AF230" i="21" l="1"/>
  <c r="E253" i="21"/>
  <c r="E254" i="21" s="1"/>
  <c r="E209" i="21"/>
  <c r="E208" i="21" s="1"/>
  <c r="E225" i="21" s="1"/>
  <c r="D253" i="21"/>
  <c r="C253" i="21"/>
  <c r="AF199" i="21"/>
  <c r="AI222" i="21" l="1"/>
  <c r="AI225" i="21"/>
  <c r="AI232" i="21"/>
  <c r="AI228" i="21"/>
  <c r="AI227" i="21"/>
  <c r="AI226" i="21"/>
  <c r="AI236" i="21"/>
  <c r="AI221" i="21"/>
  <c r="AI234" i="21"/>
  <c r="AI237" i="21"/>
  <c r="AI235" i="21"/>
  <c r="AI223" i="21"/>
  <c r="AI240" i="21"/>
  <c r="AI231" i="21"/>
  <c r="AI229" i="21"/>
  <c r="AI224" i="21"/>
  <c r="AI238" i="21"/>
  <c r="AI233" i="21"/>
  <c r="AI230" i="21"/>
  <c r="D209" i="21"/>
  <c r="D208" i="21" s="1"/>
  <c r="D225" i="21" s="1"/>
  <c r="D254" i="21"/>
  <c r="AI239" i="21"/>
  <c r="C209" i="21"/>
  <c r="H253" i="21"/>
  <c r="H254" i="21" s="1"/>
  <c r="C254" i="21"/>
  <c r="AG239" i="21" s="1"/>
  <c r="C282" i="21" s="1"/>
  <c r="E200" i="21"/>
  <c r="E201" i="21" s="1"/>
  <c r="H200" i="21" l="1"/>
  <c r="AF239" i="21"/>
  <c r="AF240" i="21" s="1"/>
  <c r="H209" i="21"/>
  <c r="C208" i="21"/>
  <c r="C225" i="21" s="1"/>
  <c r="C227" i="21" s="1"/>
  <c r="C312" i="21" s="1"/>
  <c r="AJ239" i="21"/>
  <c r="AJ240" i="21"/>
  <c r="AJ235" i="21"/>
  <c r="AJ221" i="21"/>
  <c r="AJ238" i="21"/>
  <c r="AJ227" i="21"/>
  <c r="AJ237" i="21"/>
  <c r="AJ232" i="21"/>
  <c r="AJ222" i="21"/>
  <c r="AJ228" i="21"/>
  <c r="AJ231" i="21"/>
  <c r="AJ233" i="21"/>
  <c r="AJ229" i="21"/>
  <c r="AJ225" i="21"/>
  <c r="AJ234" i="21"/>
  <c r="AJ224" i="21"/>
  <c r="AJ223" i="21"/>
  <c r="AJ226" i="21"/>
  <c r="AJ236" i="21"/>
  <c r="AJ230" i="21"/>
  <c r="AH239" i="21"/>
  <c r="AH221" i="21"/>
  <c r="AH223" i="21"/>
  <c r="AH226" i="21"/>
  <c r="AH228" i="21"/>
  <c r="AH231" i="21"/>
  <c r="AH224" i="21"/>
  <c r="AH233" i="21"/>
  <c r="AH240" i="21"/>
  <c r="AH236" i="21"/>
  <c r="AH232" i="21"/>
  <c r="AH235" i="21"/>
  <c r="AH229" i="21"/>
  <c r="AH234" i="21"/>
  <c r="AH237" i="21"/>
  <c r="AH225" i="21"/>
  <c r="AH222" i="21"/>
  <c r="AH238" i="21"/>
  <c r="AH227" i="21"/>
  <c r="AH230" i="21"/>
  <c r="E202" i="21"/>
  <c r="E226" i="21"/>
  <c r="E227" i="21" s="1"/>
  <c r="E312" i="21" s="1"/>
  <c r="E255" i="21"/>
  <c r="AG233" i="21"/>
  <c r="C276" i="21" s="1"/>
  <c r="AG240" i="21"/>
  <c r="AG225" i="21"/>
  <c r="C268" i="21" s="1"/>
  <c r="AG228" i="21"/>
  <c r="C271" i="21" s="1"/>
  <c r="AG231" i="21"/>
  <c r="C274" i="21" s="1"/>
  <c r="AG236" i="21"/>
  <c r="C279" i="21" s="1"/>
  <c r="AG221" i="21"/>
  <c r="C264" i="21" s="1"/>
  <c r="AG235" i="21"/>
  <c r="C278" i="21" s="1"/>
  <c r="AG226" i="21"/>
  <c r="C269" i="21" s="1"/>
  <c r="AG234" i="21"/>
  <c r="C277" i="21" s="1"/>
  <c r="AG223" i="21"/>
  <c r="C266" i="21" s="1"/>
  <c r="AG222" i="21"/>
  <c r="C265" i="21" s="1"/>
  <c r="AG224" i="21"/>
  <c r="C267" i="21" s="1"/>
  <c r="AG238" i="21"/>
  <c r="C281" i="21" s="1"/>
  <c r="AG230" i="21"/>
  <c r="C273" i="21" s="1"/>
  <c r="C256" i="21"/>
  <c r="AG232" i="21"/>
  <c r="C275" i="21" s="1"/>
  <c r="AG237" i="21"/>
  <c r="C280" i="21" s="1"/>
  <c r="AG229" i="21"/>
  <c r="C272" i="21" s="1"/>
  <c r="AG227" i="21"/>
  <c r="C270" i="21" s="1"/>
  <c r="D200" i="21"/>
  <c r="D201" i="21" s="1"/>
  <c r="C300" i="21"/>
  <c r="C200" i="21"/>
  <c r="C202" i="21" s="1"/>
  <c r="E229" i="21" l="1"/>
  <c r="C229" i="21"/>
  <c r="C258" i="21"/>
  <c r="C299" i="21"/>
  <c r="C295" i="21"/>
  <c r="C298" i="21"/>
  <c r="AF195" i="21"/>
  <c r="H208" i="21"/>
  <c r="H225" i="21" s="1"/>
  <c r="D202" i="21"/>
  <c r="D226" i="21"/>
  <c r="D255" i="21"/>
  <c r="H201" i="21"/>
  <c r="H202" i="21" s="1"/>
  <c r="C293" i="21"/>
  <c r="C291" i="21"/>
  <c r="C297" i="21"/>
  <c r="C294" i="21"/>
  <c r="C292" i="21"/>
  <c r="C283" i="21"/>
  <c r="C296" i="21"/>
  <c r="E269" i="21"/>
  <c r="E267" i="21"/>
  <c r="E264" i="21"/>
  <c r="E274" i="21"/>
  <c r="E265" i="21"/>
  <c r="E280" i="21"/>
  <c r="E278" i="21"/>
  <c r="E271" i="21"/>
  <c r="E273" i="21"/>
  <c r="E268" i="21"/>
  <c r="E277" i="21"/>
  <c r="E281" i="21"/>
  <c r="E266" i="21"/>
  <c r="E279" i="21"/>
  <c r="E272" i="21"/>
  <c r="E276" i="21"/>
  <c r="E270" i="21"/>
  <c r="E275" i="21"/>
  <c r="E256" i="21"/>
  <c r="E258" i="21" s="1"/>
  <c r="E282" i="21"/>
  <c r="E292" i="21" l="1"/>
  <c r="E293" i="21"/>
  <c r="E291" i="21"/>
  <c r="AG264" i="21"/>
  <c r="AG269" i="21"/>
  <c r="AG268" i="21"/>
  <c r="E313" i="21"/>
  <c r="AG251" i="21"/>
  <c r="AG256" i="21"/>
  <c r="AG255" i="21"/>
  <c r="H226" i="21"/>
  <c r="H227" i="21" s="1"/>
  <c r="D227" i="21"/>
  <c r="AG266" i="21"/>
  <c r="E300" i="21"/>
  <c r="AG250" i="21"/>
  <c r="AG258" i="21"/>
  <c r="AG260" i="21"/>
  <c r="AG265" i="21"/>
  <c r="AG263" i="21"/>
  <c r="AG267" i="21"/>
  <c r="E294" i="21"/>
  <c r="E295" i="21"/>
  <c r="E297" i="21"/>
  <c r="E283" i="21"/>
  <c r="AI268" i="21" s="1"/>
  <c r="E296" i="21"/>
  <c r="AG254" i="21"/>
  <c r="AG252" i="21"/>
  <c r="AG259" i="21"/>
  <c r="AG257" i="21"/>
  <c r="C301" i="21"/>
  <c r="AG283" i="21" s="1"/>
  <c r="AG261" i="21"/>
  <c r="C285" i="21"/>
  <c r="E298" i="21"/>
  <c r="E299" i="21"/>
  <c r="AG262" i="21"/>
  <c r="AG253" i="21"/>
  <c r="D281" i="21"/>
  <c r="D272" i="21"/>
  <c r="D279" i="21"/>
  <c r="D267" i="21"/>
  <c r="D277" i="21"/>
  <c r="H255" i="21"/>
  <c r="H256" i="21" s="1"/>
  <c r="H258" i="21" s="1"/>
  <c r="D278" i="21"/>
  <c r="D266" i="21"/>
  <c r="D264" i="21"/>
  <c r="D270" i="21"/>
  <c r="D280" i="21"/>
  <c r="D269" i="21"/>
  <c r="D276" i="21"/>
  <c r="D271" i="21"/>
  <c r="D274" i="21"/>
  <c r="D268" i="21"/>
  <c r="D275" i="21"/>
  <c r="D265" i="21"/>
  <c r="D273" i="21"/>
  <c r="D282" i="21"/>
  <c r="D256" i="21"/>
  <c r="D258" i="21" s="1"/>
  <c r="H229" i="21" l="1"/>
  <c r="H312" i="21"/>
  <c r="C307" i="21"/>
  <c r="C309" i="21" s="1"/>
  <c r="D312" i="21"/>
  <c r="D229" i="21"/>
  <c r="AG281" i="21"/>
  <c r="AG284" i="21"/>
  <c r="AI265" i="21"/>
  <c r="AG282" i="21"/>
  <c r="AI253" i="21"/>
  <c r="AG280" i="21"/>
  <c r="AI254" i="21"/>
  <c r="H275" i="21"/>
  <c r="H276" i="21"/>
  <c r="D296" i="21"/>
  <c r="D283" i="21"/>
  <c r="AH262" i="21" s="1"/>
  <c r="H264" i="21"/>
  <c r="D295" i="21"/>
  <c r="H277" i="21"/>
  <c r="H281" i="21"/>
  <c r="AI264" i="21"/>
  <c r="AI258" i="21"/>
  <c r="AG285" i="21"/>
  <c r="AI267" i="21"/>
  <c r="AI255" i="21"/>
  <c r="D300" i="21"/>
  <c r="H282" i="21"/>
  <c r="H268" i="21"/>
  <c r="H269" i="21"/>
  <c r="D292" i="21"/>
  <c r="H266" i="21"/>
  <c r="H267" i="21"/>
  <c r="AI266" i="21"/>
  <c r="AI250" i="21"/>
  <c r="AI262" i="21"/>
  <c r="AI251" i="21"/>
  <c r="AI256" i="21"/>
  <c r="H273" i="21"/>
  <c r="H274" i="21"/>
  <c r="D299" i="21"/>
  <c r="H280" i="21"/>
  <c r="D297" i="21"/>
  <c r="H278" i="21"/>
  <c r="D298" i="21"/>
  <c r="H279" i="21"/>
  <c r="AI261" i="21"/>
  <c r="AG277" i="21"/>
  <c r="AG287" i="21"/>
  <c r="C303" i="21"/>
  <c r="AG286" i="21"/>
  <c r="AI263" i="21"/>
  <c r="AG279" i="21"/>
  <c r="AI260" i="21"/>
  <c r="E301" i="21"/>
  <c r="AI282" i="21" s="1"/>
  <c r="D291" i="21"/>
  <c r="H265" i="21"/>
  <c r="H271" i="21"/>
  <c r="D293" i="21"/>
  <c r="H270" i="21"/>
  <c r="D294" i="21"/>
  <c r="H272" i="21"/>
  <c r="AI252" i="21"/>
  <c r="AI269" i="21"/>
  <c r="E285" i="21"/>
  <c r="AI257" i="21"/>
  <c r="AG278" i="21"/>
  <c r="AI259" i="21"/>
  <c r="C313" i="21" l="1"/>
  <c r="AH258" i="21"/>
  <c r="AH251" i="21"/>
  <c r="AH260" i="21"/>
  <c r="AH253" i="21"/>
  <c r="AI281" i="21"/>
  <c r="AI286" i="21"/>
  <c r="AI279" i="21"/>
  <c r="AI285" i="21"/>
  <c r="AH254" i="21"/>
  <c r="AH263" i="21"/>
  <c r="AH266" i="21"/>
  <c r="AI277" i="21"/>
  <c r="AH264" i="21"/>
  <c r="AH257" i="21"/>
  <c r="AH256" i="21"/>
  <c r="AH265" i="21"/>
  <c r="AH268" i="21"/>
  <c r="D301" i="21"/>
  <c r="AH280" i="21" s="1"/>
  <c r="H291" i="21"/>
  <c r="AI284" i="21"/>
  <c r="AI287" i="21"/>
  <c r="E303" i="21"/>
  <c r="AI278" i="21"/>
  <c r="AH259" i="21"/>
  <c r="AH255" i="21"/>
  <c r="AH267" i="21"/>
  <c r="H295" i="21"/>
  <c r="AH250" i="21"/>
  <c r="H294" i="21"/>
  <c r="H293" i="21"/>
  <c r="H292" i="21"/>
  <c r="H283" i="21"/>
  <c r="AJ251" i="21" s="1"/>
  <c r="H296" i="21"/>
  <c r="H298" i="21"/>
  <c r="H297" i="21"/>
  <c r="H299" i="21"/>
  <c r="AI280" i="21"/>
  <c r="C315" i="21"/>
  <c r="AI283" i="21"/>
  <c r="H300" i="21"/>
  <c r="AF194" i="21"/>
  <c r="AH252" i="21"/>
  <c r="AH269" i="21"/>
  <c r="D285" i="21"/>
  <c r="AH261" i="21"/>
  <c r="D313" i="21" l="1"/>
  <c r="H313" i="21"/>
  <c r="AJ259" i="21"/>
  <c r="AH283" i="21"/>
  <c r="AH286" i="21"/>
  <c r="AJ261" i="21"/>
  <c r="AJ250" i="21"/>
  <c r="AJ265" i="21"/>
  <c r="AH285" i="21"/>
  <c r="AH284" i="21"/>
  <c r="AJ257" i="21"/>
  <c r="AH282" i="21"/>
  <c r="AH278" i="21"/>
  <c r="AH279" i="21"/>
  <c r="AJ260" i="21"/>
  <c r="AJ262" i="21"/>
  <c r="AJ268" i="21"/>
  <c r="AH281" i="21"/>
  <c r="H301" i="21"/>
  <c r="AJ285" i="21" s="1"/>
  <c r="AJ267" i="21"/>
  <c r="AJ264" i="21"/>
  <c r="AJ263" i="21"/>
  <c r="AJ254" i="21"/>
  <c r="AJ253" i="21"/>
  <c r="AJ266" i="21"/>
  <c r="AH277" i="21"/>
  <c r="AH287" i="21"/>
  <c r="D303" i="21"/>
  <c r="AJ255" i="21"/>
  <c r="AJ269" i="21"/>
  <c r="H285" i="21"/>
  <c r="AJ252" i="21"/>
  <c r="AJ256" i="21"/>
  <c r="AJ258" i="21"/>
  <c r="AJ278" i="21" l="1"/>
  <c r="AJ284" i="21"/>
  <c r="AJ281" i="21"/>
  <c r="AJ279" i="21"/>
  <c r="AJ286" i="21"/>
  <c r="AJ277" i="21"/>
  <c r="AJ282" i="21"/>
  <c r="AF253" i="21"/>
  <c r="AF262" i="21"/>
  <c r="AF257" i="21"/>
  <c r="AF263" i="21"/>
  <c r="AJ280" i="21"/>
  <c r="AF266" i="21"/>
  <c r="AF258" i="21"/>
  <c r="AF261" i="21"/>
  <c r="AF268" i="21"/>
  <c r="AF251" i="21"/>
  <c r="AF241" i="21"/>
  <c r="AF242" i="21" s="1"/>
  <c r="AF244" i="21" s="1"/>
  <c r="AF255" i="21"/>
  <c r="AF267" i="21"/>
  <c r="AF211" i="21"/>
  <c r="AJ283" i="21"/>
  <c r="AJ287" i="21"/>
  <c r="H303" i="21"/>
  <c r="AF256" i="21"/>
  <c r="AF265" i="21"/>
  <c r="AF260" i="21"/>
  <c r="AF252" i="21"/>
  <c r="AF259" i="21"/>
  <c r="AF264" i="21"/>
  <c r="AF254" i="21"/>
  <c r="AF212" i="21"/>
  <c r="AF283" i="21" l="1"/>
  <c r="AF284" i="21"/>
  <c r="AF282" i="21"/>
  <c r="AF279" i="21"/>
  <c r="AF250" i="21"/>
  <c r="AF269" i="21" s="1"/>
  <c r="AF271" i="21" s="1"/>
  <c r="AF278" i="21"/>
  <c r="AF286" i="21"/>
  <c r="AF285" i="21"/>
  <c r="AF280" i="21"/>
  <c r="AF281" i="21"/>
  <c r="AF213" i="21" l="1"/>
  <c r="AF215" i="21"/>
  <c r="AF277" i="21"/>
  <c r="AF287" i="21" s="1"/>
  <c r="AF289" i="21" s="1"/>
  <c r="I138" i="22"/>
</calcChain>
</file>

<file path=xl/sharedStrings.xml><?xml version="1.0" encoding="utf-8"?>
<sst xmlns="http://schemas.openxmlformats.org/spreadsheetml/2006/main" count="1399" uniqueCount="492">
  <si>
    <t>Total</t>
  </si>
  <si>
    <t>Check</t>
  </si>
  <si>
    <t>A</t>
  </si>
  <si>
    <t>B</t>
  </si>
  <si>
    <t>C</t>
  </si>
  <si>
    <t>D</t>
  </si>
  <si>
    <t>E</t>
  </si>
  <si>
    <t>F</t>
  </si>
  <si>
    <t>No.</t>
  </si>
  <si>
    <t>1.1.1</t>
  </si>
  <si>
    <t>1.1.2</t>
  </si>
  <si>
    <t>1.1.3</t>
  </si>
  <si>
    <t>1.1.4</t>
  </si>
  <si>
    <t>1.1.5</t>
  </si>
  <si>
    <t>1.1.6</t>
  </si>
  <si>
    <t>1.1.7</t>
  </si>
  <si>
    <t>1.3.1</t>
  </si>
  <si>
    <t>1.3.3</t>
  </si>
  <si>
    <t>2.1.1</t>
  </si>
  <si>
    <t>2.1.2</t>
  </si>
  <si>
    <t>2.2.1</t>
  </si>
  <si>
    <t>2.2.2</t>
  </si>
  <si>
    <t>2.3.1</t>
  </si>
  <si>
    <t>2.3.2</t>
  </si>
  <si>
    <t>3.3.4</t>
  </si>
  <si>
    <t>3.3.5</t>
  </si>
  <si>
    <t>3.3.6</t>
  </si>
  <si>
    <t>3.3.7</t>
  </si>
  <si>
    <t>3.3.8</t>
  </si>
  <si>
    <t>3.3.9</t>
  </si>
  <si>
    <t>2.4.1</t>
  </si>
  <si>
    <t>2.4.2</t>
  </si>
  <si>
    <t>2.5.1</t>
  </si>
  <si>
    <t>2.6.1</t>
  </si>
  <si>
    <t>3.4.1</t>
  </si>
  <si>
    <t>3.4.2</t>
  </si>
  <si>
    <t>T</t>
  </si>
  <si>
    <t>TOTAL</t>
  </si>
  <si>
    <t>Other costs</t>
  </si>
  <si>
    <t>All costs in USD</t>
  </si>
  <si>
    <t>Total funding needs</t>
  </si>
  <si>
    <t>TA</t>
  </si>
  <si>
    <t>NC</t>
  </si>
  <si>
    <t>TI</t>
  </si>
  <si>
    <t>SUB-TOTAL</t>
  </si>
  <si>
    <t>Annual cost increase adjustment</t>
  </si>
  <si>
    <t>Funding gap as % of total need</t>
  </si>
  <si>
    <t>Summary by Budget Categories (1)</t>
  </si>
  <si>
    <t>Human resources</t>
  </si>
  <si>
    <t>External technical assistance</t>
  </si>
  <si>
    <t>Technical working groups</t>
  </si>
  <si>
    <t>National consultants</t>
  </si>
  <si>
    <t>Local training</t>
  </si>
  <si>
    <t>International training</t>
  </si>
  <si>
    <t>Anti-TB drugs</t>
  </si>
  <si>
    <t>Other drugs</t>
  </si>
  <si>
    <t>Medical supplies</t>
  </si>
  <si>
    <t>Procurement and supply management costs</t>
  </si>
  <si>
    <t>Works</t>
  </si>
  <si>
    <t>Facility costs</t>
  </si>
  <si>
    <t>Patient support</t>
  </si>
  <si>
    <t>Information, education and communication</t>
  </si>
  <si>
    <t>NGO grants</t>
  </si>
  <si>
    <t>Quality assurance, program management, supervision</t>
  </si>
  <si>
    <t>Other and unclassified costs</t>
  </si>
  <si>
    <t>Summary by Budget Categories (2)</t>
  </si>
  <si>
    <t>Summary by Budget Groups</t>
  </si>
  <si>
    <t>Budget Group</t>
  </si>
  <si>
    <t>Medical equipment and supplies</t>
  </si>
  <si>
    <t>Costs of TB institutions (human resources, utilities, infrastructure)</t>
  </si>
  <si>
    <t>DETAILED BUDGET ASSSUMPTIONS</t>
  </si>
  <si>
    <t>Reference costs:</t>
  </si>
  <si>
    <t>Average cost of national consultant per month (gross)</t>
  </si>
  <si>
    <t>Average cost of training, central level</t>
  </si>
  <si>
    <t>Average cost of training, regional level</t>
  </si>
  <si>
    <t>Average cost of national workshop</t>
  </si>
  <si>
    <t>Average cost of participation in international training, per person</t>
  </si>
  <si>
    <t>Average cost of participation in international event, per person</t>
  </si>
  <si>
    <t>Calculation basis</t>
  </si>
  <si>
    <t>Activity Total</t>
  </si>
  <si>
    <t>No. of person-months</t>
  </si>
  <si>
    <t>No. of trainings at central level</t>
  </si>
  <si>
    <t>No. of trainings at regional level</t>
  </si>
  <si>
    <t>`</t>
  </si>
  <si>
    <t>Research on priority issues of TB control</t>
  </si>
  <si>
    <t>Category</t>
  </si>
  <si>
    <t>Item</t>
  </si>
  <si>
    <t>Unit</t>
  </si>
  <si>
    <t>USD</t>
  </si>
  <si>
    <t>Average fee of national consultant (gross)</t>
  </si>
  <si>
    <t>Month</t>
  </si>
  <si>
    <t>External technical assistance:</t>
  </si>
  <si>
    <t>Consultancy fee</t>
  </si>
  <si>
    <t>Working day</t>
  </si>
  <si>
    <t>Airfare</t>
  </si>
  <si>
    <t>Round trip</t>
  </si>
  <si>
    <t>Per diem (including accommodation)</t>
  </si>
  <si>
    <t>Day / night</t>
  </si>
  <si>
    <t>Local transportation</t>
  </si>
  <si>
    <t>Day</t>
  </si>
  <si>
    <t>Translation, oral</t>
  </si>
  <si>
    <t>Translation, written</t>
  </si>
  <si>
    <t>Page</t>
  </si>
  <si>
    <t>% of sub-total</t>
  </si>
  <si>
    <t>Transportation of participants</t>
  </si>
  <si>
    <t>Accommodation</t>
  </si>
  <si>
    <t>Person / night</t>
  </si>
  <si>
    <t>Coffee and lunch breaks</t>
  </si>
  <si>
    <t>Person / day</t>
  </si>
  <si>
    <t>Trainers' fee (including tax)</t>
  </si>
  <si>
    <t>Stationery, printing of training materials</t>
  </si>
  <si>
    <t>Person</t>
  </si>
  <si>
    <t>Logistics / secretarial support</t>
  </si>
  <si>
    <t>International training:</t>
  </si>
  <si>
    <t>Hotel accommodation</t>
  </si>
  <si>
    <t>Night</t>
  </si>
  <si>
    <t>DSA</t>
  </si>
  <si>
    <t>Training / attendance fee</t>
  </si>
  <si>
    <t>Payment</t>
  </si>
  <si>
    <t>Insurance</t>
  </si>
  <si>
    <t>Visa</t>
  </si>
  <si>
    <t>No. of units</t>
  </si>
  <si>
    <t>Unit cost, USD</t>
  </si>
  <si>
    <t>Total,                   USD</t>
  </si>
  <si>
    <t>Total, USD</t>
  </si>
  <si>
    <t>Number of days</t>
  </si>
  <si>
    <t>Number of trainees</t>
  </si>
  <si>
    <t>Number of local trainers</t>
  </si>
  <si>
    <t>No. of days</t>
  </si>
  <si>
    <t>Number of trainees from regions</t>
  </si>
  <si>
    <t>Training and workshops, central level:</t>
  </si>
  <si>
    <t>Training and workshops, regional level:</t>
  </si>
  <si>
    <t>Number of trainees from districts</t>
  </si>
  <si>
    <t>Cost of 1 training course, regional level</t>
  </si>
  <si>
    <t>Cost of short-term technical consultancy assignment ('standard TA unit')</t>
  </si>
  <si>
    <t>Cost of 1 workshop / training course, central level</t>
  </si>
  <si>
    <t>Average cost of 1 person-event, international training</t>
  </si>
  <si>
    <t>Average cost of 1 person-event, international meeting / conference</t>
  </si>
  <si>
    <t>No. of person-events</t>
  </si>
  <si>
    <t>Sub-total 1</t>
  </si>
  <si>
    <t>International trainer's fee</t>
  </si>
  <si>
    <t>Sub-total 2</t>
  </si>
  <si>
    <t>Cost of 1 training course, with participation of international trainer</t>
  </si>
  <si>
    <t xml:space="preserve">Annual cost of printing (NTP) </t>
  </si>
  <si>
    <t xml:space="preserve">Clinical research studies </t>
  </si>
  <si>
    <t xml:space="preserve">Operational research studies </t>
  </si>
  <si>
    <t>National NGO workshops on TB control, civil society involvement and community response</t>
  </si>
  <si>
    <t>TB knowledge, attitude and practice (KAP) studies</t>
  </si>
  <si>
    <t>TB informational and educational materials</t>
  </si>
  <si>
    <t>Training and briefings for mass-media on TB</t>
  </si>
  <si>
    <t>ACSM activities during the World TB Days</t>
  </si>
  <si>
    <t>Cost of training at central level, with participation of international trainer</t>
  </si>
  <si>
    <t>Intervention / Activity</t>
  </si>
  <si>
    <t>Objective / Intervention</t>
  </si>
  <si>
    <t>Budget Category (1)</t>
  </si>
  <si>
    <t>Budget Category (2)</t>
  </si>
  <si>
    <t>Clinical and operational research</t>
  </si>
  <si>
    <t>Medical equipment and other equipment</t>
  </si>
  <si>
    <t>% (by needs, Sub-total)</t>
  </si>
  <si>
    <t>% (by needs, Total)</t>
  </si>
  <si>
    <t>GEL</t>
  </si>
  <si>
    <t>Government spending on TB control by function, 2012-2014</t>
  </si>
  <si>
    <t>Source: TB Expenditures Assessment, March 2015</t>
  </si>
  <si>
    <t>1.3.3.2</t>
  </si>
  <si>
    <t>1.3.3.4</t>
  </si>
  <si>
    <t>1.3.3.5</t>
  </si>
  <si>
    <t>1.3.3.6</t>
  </si>
  <si>
    <t>Function / category</t>
  </si>
  <si>
    <t>Curative care</t>
  </si>
  <si>
    <t>Inpatient curative care</t>
  </si>
  <si>
    <t>Staff salaries</t>
  </si>
  <si>
    <t>Ancillary drugs and supplies</t>
  </si>
  <si>
    <t>Laboratory and diagnostic services</t>
  </si>
  <si>
    <t>Psycho-social rehabilitation</t>
  </si>
  <si>
    <t>Food for patients</t>
  </si>
  <si>
    <t>Outpatient curative care</t>
  </si>
  <si>
    <t>Rural PHC providers (rural doctors DOT)</t>
  </si>
  <si>
    <t xml:space="preserve">Outpatient specialist care (includes urban PHC providers DOT) </t>
  </si>
  <si>
    <t>Laboratory diagnostic services</t>
  </si>
  <si>
    <t>Indirect costs</t>
  </si>
  <si>
    <t>Healthy condition monitoring programmes</t>
  </si>
  <si>
    <t>Medical Goods</t>
  </si>
  <si>
    <t>Preventive care</t>
  </si>
  <si>
    <t>Governance and health system financing administration</t>
  </si>
  <si>
    <t>Capital investments</t>
  </si>
  <si>
    <t>Annual average exchange rate, GEL for USD 1:</t>
  </si>
  <si>
    <t>Recalculation for estimated breakdown by NSP Interventions</t>
  </si>
  <si>
    <t>NSP needs</t>
  </si>
  <si>
    <t>% annual change</t>
  </si>
  <si>
    <t>Laboratories</t>
  </si>
  <si>
    <t>Treatment institutions</t>
  </si>
  <si>
    <t>Actual expenditure</t>
  </si>
  <si>
    <t>2015 est. (=2014)</t>
  </si>
  <si>
    <t>Summary by Objective and Intervention</t>
  </si>
  <si>
    <t>Capacity building, program management, supervision and quality assurance</t>
  </si>
  <si>
    <t xml:space="preserve">Pharmaceuticals </t>
  </si>
  <si>
    <t>Cost of 1 external TA unit</t>
  </si>
  <si>
    <t>At regional level</t>
  </si>
  <si>
    <t>At central level</t>
  </si>
  <si>
    <t>(a)</t>
  </si>
  <si>
    <t>(b)</t>
  </si>
  <si>
    <t>Abroad</t>
  </si>
  <si>
    <t>For reference only, see detailed costing per activity</t>
  </si>
  <si>
    <t>Reference unit costs for NC, TA, T/TI and supervision</t>
  </si>
  <si>
    <t>Unspecified expenses</t>
  </si>
  <si>
    <t>Actual and MTEF/BDD expected total Government contrubutions, GEL</t>
  </si>
  <si>
    <t>Adjusted expected total Government contrubutions, GEL</t>
  </si>
  <si>
    <t>Adjusted expected total Government contrubutions, USD</t>
  </si>
  <si>
    <t>% annual change, GEL</t>
  </si>
  <si>
    <t>% annual change, USD</t>
  </si>
  <si>
    <t>Estimated breakdown by Objective, %:</t>
  </si>
  <si>
    <t>Actual expenditure, %</t>
  </si>
  <si>
    <t>Average 2012-2014</t>
  </si>
  <si>
    <t>Estimated breakdown by Objective, USD:</t>
  </si>
  <si>
    <t>Estimated breakdown by Objective, GEL:</t>
  </si>
  <si>
    <t>Estimated breakdown by agency, USD:</t>
  </si>
  <si>
    <t>USAID</t>
  </si>
  <si>
    <t>WHO</t>
  </si>
  <si>
    <t>MSF</t>
  </si>
  <si>
    <t>Other partners (bilateral and multilateral)</t>
  </si>
  <si>
    <t>Estimate of external partners' (other than TGF) funding 2016-2018, by Objective</t>
  </si>
  <si>
    <t>Estimate of Government funding 2016-2018, by Objective</t>
  </si>
  <si>
    <t>Estimated breakdown of total external funding by Objective, USD:</t>
  </si>
  <si>
    <t>TGF SR management and administration cost for CSO / ACSM component</t>
  </si>
  <si>
    <t>Adjustment for anticipated contributions by MoC (prisons), GEL</t>
  </si>
  <si>
    <t>Average annual total TB funding needs 2016-2018, USD</t>
  </si>
  <si>
    <t xml:space="preserve">Population </t>
  </si>
  <si>
    <t>Average annual funding needs per capita, USD</t>
  </si>
  <si>
    <t>Government coverage of total needs, by year, %</t>
  </si>
  <si>
    <t>TGF coverage of total needs, by year, %</t>
  </si>
  <si>
    <t>TGF funding as % of total external funding, 2016-2018, %</t>
  </si>
  <si>
    <t>.</t>
  </si>
  <si>
    <t>1.1.1.1</t>
  </si>
  <si>
    <t>1.1.1.2</t>
  </si>
  <si>
    <t>1.1.1.3</t>
  </si>
  <si>
    <t>Cost of 1  coordination meeting</t>
  </si>
  <si>
    <t>No. of coordination meetings</t>
  </si>
  <si>
    <t>1.1.2.1</t>
  </si>
  <si>
    <t>1.1.2.2</t>
  </si>
  <si>
    <t>No. of national workshops</t>
  </si>
  <si>
    <t>1.1.2.3</t>
  </si>
  <si>
    <t>Estimates of financial needs of TSP for 5 years 2017-2021</t>
  </si>
  <si>
    <t>2.1.1.1</t>
  </si>
  <si>
    <t>Number of TA Units</t>
  </si>
  <si>
    <t>2.1.1.2</t>
  </si>
  <si>
    <t>2.1.1.3</t>
  </si>
  <si>
    <t xml:space="preserve">No. of trainings </t>
  </si>
  <si>
    <t>2.1.1.4</t>
  </si>
  <si>
    <t>2.1.1.5</t>
  </si>
  <si>
    <t>2.1.1.6</t>
  </si>
  <si>
    <t>2.1.1.7</t>
  </si>
  <si>
    <t>2.1.1.8</t>
  </si>
  <si>
    <t xml:space="preserve">No. of coordination meetings </t>
  </si>
  <si>
    <t>2.1.2.1</t>
  </si>
  <si>
    <t>2.1.2.2</t>
  </si>
  <si>
    <t>2.1.2.3</t>
  </si>
  <si>
    <t>2.2.2.1</t>
  </si>
  <si>
    <t>Develop policy for production (professional competencies/qualification framework, course accreditation, and certification) for non-medical staff/CSO personnel as well as medical personnel of PHC</t>
  </si>
  <si>
    <t>2.2.2.2</t>
  </si>
  <si>
    <t>2.2.2.3</t>
  </si>
  <si>
    <t>Introduce free of charge residency courses for understaffed specialties, i.e. such as Pulmonology and Pthisiatry specialties;</t>
  </si>
  <si>
    <t>'Standard' cost of Residency per year</t>
  </si>
  <si>
    <t>No of person-year</t>
  </si>
  <si>
    <t>2.2.2.4</t>
  </si>
  <si>
    <t>Ensure periodic updates for TB care guidelines</t>
  </si>
  <si>
    <t>Average annual cost</t>
  </si>
  <si>
    <t>2.2.2.5</t>
  </si>
  <si>
    <t>Support the institutionalization of TB training through integrating training modules into formal education system</t>
  </si>
  <si>
    <t>2.2.1.1</t>
  </si>
  <si>
    <t>2.2.1.2</t>
  </si>
  <si>
    <t>2.2.1.3</t>
  </si>
  <si>
    <t>Develop policy for production and continuous professional development of human resources for HIV/AIDS programs, including CSO personnel</t>
  </si>
  <si>
    <t>Integrate HIV training modules in the undergraduate and postgraduate education system</t>
  </si>
  <si>
    <t>Training of trainers, including that for academia staff on HIV related topics</t>
  </si>
  <si>
    <t>2.2.2.6</t>
  </si>
  <si>
    <t xml:space="preserve">Develop the network of master trainers for TB </t>
  </si>
  <si>
    <t>Monitor and evaluate (by the end of 2017) the HIS strengthening interventions and the process of full integration of advance surveillance, monitoring and reporting system</t>
  </si>
  <si>
    <t>2.3.1.1.</t>
  </si>
  <si>
    <t>National consultants, M&amp;E of HIS</t>
  </si>
  <si>
    <t>External technical assistance in assessing the HIS for HIV</t>
  </si>
  <si>
    <t>Plan and implement measures identified through the planned HIS evaluation to support the full institutionalization of the HIS for HIV national response (TBD)</t>
  </si>
  <si>
    <t>2.3.1.2.</t>
  </si>
  <si>
    <t>2.3.1.2</t>
  </si>
  <si>
    <t xml:space="preserve"> Monitor and evaluate (by the end of 2017) the process of full integration of advance monitoring and reporting system (planned under new TB grant)</t>
  </si>
  <si>
    <t>2.3.2.1</t>
  </si>
  <si>
    <t>Plan and implement measures identified through the planned HIS evaluation to support the full institutionalization of the HIS for TB national response (TBD)</t>
  </si>
  <si>
    <t>2.3.2.2</t>
  </si>
  <si>
    <t>Train TB staff in the information system's use.</t>
  </si>
  <si>
    <t>2.3.2.3</t>
  </si>
  <si>
    <t>Develop costed HIV/AIDS National Strategy for 2019-2023 and Action Plan</t>
  </si>
  <si>
    <t>2.4.1.1</t>
  </si>
  <si>
    <t>Develop costed TB National Strategy for 2021-2025 and Action Plan</t>
  </si>
  <si>
    <t>2.4.2.3</t>
  </si>
  <si>
    <t>2.5.1.1</t>
  </si>
  <si>
    <t>2.5.1.2</t>
  </si>
  <si>
    <t>Annual cost of development and dissemination</t>
  </si>
  <si>
    <t>Develop the HIV/AIDS and TB program outcome dissemination and communication strategy to ensure transparency and access to programmatic and financial data.</t>
  </si>
  <si>
    <t xml:space="preserve">Regularly publish and make accessible the programmatic and financial reports on HIV/AIDS and TB  programs implementation to all interested parties, including the CBOs, beneficiaries and wider public. </t>
  </si>
  <si>
    <t>2.6.1.1</t>
  </si>
  <si>
    <t>2.6.1.2.</t>
  </si>
  <si>
    <t>საქართველო</t>
  </si>
  <si>
    <t>შეჯამებითი ბიუჯეტი (აშშ დოლარი)</t>
  </si>
  <si>
    <t>სულ დაფინანსების საჭიროება</t>
  </si>
  <si>
    <t>წელი 1 (2017)</t>
  </si>
  <si>
    <t>წელი 2 (2018)</t>
  </si>
  <si>
    <t>წელი 3 (2019)</t>
  </si>
  <si>
    <t>წელი 4 (2020)</t>
  </si>
  <si>
    <t>წელი 5 (2021)</t>
  </si>
  <si>
    <t>სუ; 5 წელი (2017-2021)</t>
  </si>
  <si>
    <t>წელი 1 (2015)</t>
  </si>
  <si>
    <t>წელი 2 (2016)</t>
  </si>
  <si>
    <t>წელი 3 (2017)</t>
  </si>
  <si>
    <t>Total 3 წელიs</t>
  </si>
  <si>
    <t>ამოცანა / ინტერვენცია /ღონისძიება</t>
  </si>
  <si>
    <t>ეროვნული კონსულტანტები, რომლებიც შეიმუშავებენ საკანონმდებლო ცვლილებებს</t>
  </si>
  <si>
    <t xml:space="preserve">საკოორდინაციო შეხვედრები
</t>
  </si>
  <si>
    <t>ეროვნული კონსულტანტები, რომლებიც შეიმუშავებენ კანონქვემდებარე აქტებსა და პოლიტიკურ დოკუმენტებს</t>
  </si>
  <si>
    <t>ეროვნული სემინარები</t>
  </si>
  <si>
    <t>ხელსაყრელი სამართლებრივი გარემოს შექმნა სამოქალაქო საზოგადების ორგანიზეციების ჩართულობისთვის აივ და ტუბერკულოზზე ეროვნულ რეაგირებაში</t>
  </si>
  <si>
    <t>ეროვნული კონსულტანტები, რომლებიც ახორციელებენ განხილვას</t>
  </si>
  <si>
    <t>გადაცემისა და მდგრადი განვითარების გეგმა</t>
  </si>
  <si>
    <t xml:space="preserve">გაძლიერდეს კოორდინაცია ძირითად მონაწილე სუბიექტებს, შესაბამის სამთავრობო უწყებებს, საპარლამენტო კომისიებს, სამოქალაქო საზოგადოებას, ნარკოპოლიტიკის რეფორმის ეროვნულ პლატფორმას შორის </t>
  </si>
  <si>
    <t xml:space="preserve">შეიქმნას ხელსაყრელი სამართლებრივი გარემო აივ-ზე ეროვნული რეაგირებისთვის  </t>
  </si>
  <si>
    <t>შეიქმნას ხელსაყრელი სამართლებრივი გარემო აივ-ზე და ტუბერკულოზზე ეროვნული რეაგირების შეუფერხებელი განხორციელებისთვის და სამოქალაქო საზოგადოების ორგანიზაციების მეტი ჩართულობის მისაღწევად</t>
  </si>
  <si>
    <t>მოხდეს პოლიტიკური ინტერვენციების მონიტორინგი და ხელშეწყობა, რათა აღმოფხვრილ იქნას საკანონმდებლო ბარიერები აივ პრევენციის და ზიანის შემცირების სერვისებზე ხელმისაწვდომობის თვალსაზრისით როგორც სამოქალაქო, ასევე სასჯელაღსრულების სექტორში</t>
  </si>
  <si>
    <t>ხელი შეეწყოს „ოთხი სვეტის“ ანტინარკოტიკული პოლიტიკის, ანტინარკოტიკული სტრატეგიისა და სამოქმედო გეგმის შემუშავებასა და აღსრულებას.</t>
  </si>
  <si>
    <t xml:space="preserve"> შეფასდეს სსო/სათემო ორგანიზაციების ბარიერები და შესაძლებლობები, რათა მათ დააკმაყოფილონ სახელმწიფო შესყიდვების მოთხოვნები, ხოლო საჭიროების შემთხვევაში - შემუშავდეს და დამტკიცდეს დეტალური ოპერაციული სახელმძღვანელო, რომელშიც აღწერილი იქნება სსო/სათემო ორგანიზაციების ჯანმრთელობის მომსახურების მიწოდებაზე კონტრაქტირების წესები და პროცედურები.</t>
  </si>
  <si>
    <t>ეროვნული კონსულტანტები, სახელმძღვანელოს შეფასება და შემუშავება</t>
  </si>
  <si>
    <t>ეროვნული სემინარები (სსო/სათემო ორგანიზაციებისთვის)</t>
  </si>
  <si>
    <t xml:space="preserve">განვითარდეს სსო/სათემო ორგანიზაციების შესაძლებლობები, მათი ქსელები და კოალიციები - ტრენინგები და ტექნიკური დახმარება მართვის, რესურსების მობილიზების საკითხებში სსო/სათემო ორგანიზაციებისთვის, რათა მათ დააკმაყოფილონ სახელმწიფო შესყიდვების მოთხოვნები. </t>
  </si>
  <si>
    <t>ტრენინგი სსო/სათემო ორგანიზაციების პერსონალისთვის</t>
  </si>
  <si>
    <t>ეროვნული კონსულტანტები, სახელმწიფო შესყიდვები და ფინანსური მენეჯმენტი</t>
  </si>
  <si>
    <t xml:space="preserve">ქვეყნის სტრუქტურული, ინსტიტუციური და საკადრო შესაძლებლობების გაძლიერება, რათა შესაძლებელი გახდეს აივ/შიდსის და ტუბერკულოზის ინტერვენციების განხორციელება და მართვა უწყვეტ რეჟიმში, ისე რომ არ მოხდეს  საპასუხო ღონისძიებების მასშტაბების, სამოქმედო სფეროსა და ხარისხის თვალსაზრისით დათმობაზე წასვლა. </t>
  </si>
  <si>
    <t>განხილულ იქნას სახელმწიფო შესყიდვების შესახებ კანონი და შესაბამისი რეგულაციები, რათა გამოვლინდეს პოტენციური ბარიერები, რომლებიც ხელს უშლის სამოქალაქო საზოგადოების დაკონტრაქტებას სახელმწიფო დაფინანსებით აივ და ტუბერკულოზის სერვისების გაწევის მიზნით</t>
  </si>
  <si>
    <t>ეროვნული კონსულტანტები,  პოლიტიკის, სტრატეგიისა და სამოქმედო გეგმის და სამუშაოების მსვლელობის შესახებ ყოველწლიური ანგარიშების შემუშავება</t>
  </si>
  <si>
    <t>ფინანსური რესურსები - აივ. უზრუნველყოფილ იქნას სრული საბიუჯეტო ვალდებულება და ალოკაციური ეფექტურობა აივ-ზე ეროვნული რეაგირებისთვის</t>
  </si>
  <si>
    <t xml:space="preserve">ჩატარდეს აივ პროგრამის ალოკაციური და ტექნიკური ეფექტურობის კვლევის ჩატარდება, რათა აივ სტრატეგიული დაგეგმარება განხორციელდეს გარდამავალ პერიოდში </t>
  </si>
  <si>
    <t xml:space="preserve">გარე ტექნიკური დახმარება, აივ ალოკაციურობისა და ეფექტურობის კვლევა </t>
  </si>
  <si>
    <t>საქართველოს მთავრობის მხარდაჭერა System of Health Accounts განვითარებაში, რომელიც მოახდენს აივ დანახარჯების მონაცემების რეგულარულ, საჯარო მონიტორინგს  და შეიმუშავებს ანგარიშებს, რომლებიც საჯაროდ ხელმისაწვდომი იქნება</t>
  </si>
  <si>
    <t>გარე ტექნიკური დახმარება, SHA შემუშავება და განხორციელება</t>
  </si>
  <si>
    <t xml:space="preserve"> ჯანდაცვის სამინისტროს/დაავადებათა კონტროლის ეროვნული ცენტრს პერსონალის ტრენინგი SHA წარმოებაში</t>
  </si>
  <si>
    <t xml:space="preserve">ყოველწლიურად ჩატარდეს აივ/შიდსის დანახარჯების მონაცემების ანალიზი </t>
  </si>
  <si>
    <t>გარე ტექნიკური დახმარება ადგილობრივ თანამშრომელთათვის მონაცემთა ანალიზის საკითხში</t>
  </si>
  <si>
    <t xml:space="preserve">მოხდეს პროპორციული თანხების ალოკაცია პრევენციული პროგრამებისათვის, რომლებიც გამიზნულია KAP-ებზე, დაბალი ზღვრული მომსახურებების ჩათვლით </t>
  </si>
  <si>
    <t xml:space="preserve">სახელმწიფო დაფინანსების ალოკაცია შესაბამისობაში იქნას მოყვანაილი ეპიდემიოლოგიურ პრიორიტეტებთან თითოეულ ძირითად მოწყვლად პოპულაციაში, ალოკაციური ეფექტურობის უზრუნველსაყოფად </t>
  </si>
  <si>
    <t>მოდეს სახელმწიფო დაფინანსების გამოყოფა აივ-თან დაკავშირებული კვლევების მხარდასაჭერად, მათ შორის მეორე თაობის კვლევებისა (პოპულაციის ზომის განსაზღვრის კვლევები, IBBS-ები KAP-ებში)</t>
  </si>
  <si>
    <t>გარე ტექნიკური დახმარება,  ახალი NSP-ს შემუშავება ადეკვატური სახელმწიფო დაფინანსების ვალდებულებებით</t>
  </si>
  <si>
    <t xml:space="preserve">მოხდეს თანამშრომლობა შესაბამის სამინისტროებთან (MoES, MoC, MoYS), ადგილობრივ მთავრობებთან, ქალაქების მერებთან და მუნიციპალიტეტებთან  მულტი-სექტორული  აივ-რეაგირების უზრუნველსაყოფად. </t>
  </si>
  <si>
    <t>საკოორდინაციო შეხვედრები</t>
  </si>
  <si>
    <t>მოხდეს დაფინანსების მობილიზების უზრუნველყოფა TB პერსონალის უწყვეტი განათლებისთვის (დაფინანსების წყაროები CPD კურსებისთვის).</t>
  </si>
  <si>
    <t>გარე ტექნიკური დახმარება, TB ეფექტურობის კვლევა</t>
  </si>
  <si>
    <t>მოხდეს ეროვნული TB პროგრამის ფინანსური დეფიციტის თანდათანობით შევსება</t>
  </si>
  <si>
    <t>მოხდეს TB დანახარჯების მონაცემების ანალიზის ჩატარება ყოველწლიურად</t>
  </si>
  <si>
    <t>სავარაუდო ხარჯები CPD-სათვის</t>
  </si>
  <si>
    <t>ფინანსური რესურსები - TB. მოხდეს სათანადო დაფინანსების და ალოკაციური ეფექტურობის უზრუნველყოფა ეროვნული TB-რეაგირებისთვის</t>
  </si>
  <si>
    <t>გარე ტექნიკური დახმარება ადგილობრივი პერსონალისთვის მონაცემთა ანალიზში</t>
  </si>
  <si>
    <t>ადამიანური რესურსები - აივ: სათანადო საკადრო დაკომპლექტება აივ -რაგირების სფეროში</t>
  </si>
  <si>
    <t>სსო/სათემო ორგანიზაციების პერსონალის ტრენინგი</t>
  </si>
  <si>
    <t>ჩატარდეს სსო პერსონალის ტრენინგი ეროვნული აივ-პრევენციის სტანდატების დანერგვის ხელშესაწყობად</t>
  </si>
  <si>
    <t>მომსახურების გაწევა - აივ: გაუმჯობესდეს აივ სერვისების მიწოდება</t>
  </si>
  <si>
    <t>დამტკიცდეს აივ პრევენციისა და ზიანის შემცირების სერვისების ეროვნული სტანდარტები.</t>
  </si>
  <si>
    <t>ანგარიშების შემუშავება, ბეჭდვა და გავრცელება</t>
  </si>
  <si>
    <t>ეროვნული კონსულტანტები, კომუნიკაციისა და გავრცელების სტრატეგიის შემუშავება</t>
  </si>
  <si>
    <t>რეგულარულად გამოქვეყნდეს აივ/შიდსის და ტუბერკულოზის პროგრამების განხორციელების პროგრამული და ფინანსური ანგარიშები და ხელმისაწვდომი გახდეს ყველა დაინტერესებული მხარისთვის, მათ შორის სათემო ორგანიზაციებისთვის, ბენეფიციარებისა და ფართო საზოგადოებისთვის.</t>
  </si>
  <si>
    <t>შემუშავდეს პროგრამის შედეგის გავრცელებისა და კომუნიკაციის სტრატეგია, რათა უზრუნველყოფილ იქნას პროგრამული და ფინანსური მონაცემების გამჭვირვალობა და ხელმისაწვდომობა.</t>
  </si>
  <si>
    <t xml:space="preserve">მოხდეს აივ/შიდსის პროგრამებში, მათ შორის სსო პერსონალისთვის ადამიანური რესურსების დამკვიდრებისა და უწყვეტი პროფესიული განვითარების მიზნით პოლიტიკის შემუშავება. </t>
  </si>
  <si>
    <t xml:space="preserve">მოხდეს აივ ტრენინგის მოდულების ინტეგრირება დიპლომამდელ და დიპლომის შემდგომ განათლების სისტემაში. </t>
  </si>
  <si>
    <t>ტრენინგების ჩატარება ტრენერებისთვის, მათ შორის აკადემიური პერსონალისთვის აივ-თან დაკავშირებულ თემებზე.</t>
  </si>
  <si>
    <t>ეროვნული კონსულტანტები, განვითარების/გადახედვის მოდულები</t>
  </si>
  <si>
    <t>ტრენერთა ტრენინგი</t>
  </si>
  <si>
    <t xml:space="preserve"> ადამიანური რესურსები - T: ადამიანური რესურსების გეგმისა და RBF მექანიზმის ფართომასშტაბიანი, ეროვნული დანერგვა ინტეგრირებული და პაციენტზე-მორგებული TB მომსახურების უზრუნველსაყოფად.  </t>
  </si>
  <si>
    <t>TB  მომსახურებების ინტეგრირებული მოდელის გრძელვადიანი გენერალური გეგმის მიღებისა და განხორციელების მონიტორინგი (ადამიანურ რესურსებზე ფოკუსირებით)</t>
  </si>
  <si>
    <t>ეროვნული კონსულტანტები, ტრენინგები, M&amp;E</t>
  </si>
  <si>
    <t>პოლიტიკის შემუშავება არა-სამედიცინო პერსონალის/სსო პერსონალის, ასევე PHC სამედიცინო პერსონალის შესაქმნელად (პროფესიული კომპეტენციები/კვალიფიკაციის ჩარჩო, კურსის აკრედიტაცია და სერტიფიცირება)</t>
  </si>
  <si>
    <t>გარე ტექნიკური დახმარება პოლიტიკის შემუშავებაში</t>
  </si>
  <si>
    <t>ეროვნული კონსულტანტები, რომლებიც ქმნიან პოლიტიკას</t>
  </si>
  <si>
    <t xml:space="preserve">მოხდეს უფასო რეზიდენტურის კურსების შემოღება იმ სპეციალობებში, სადაც კადრების ნაკლებობაა, მაგ.: პულმონოლოგიასა და ფთიზიატრიაში </t>
  </si>
  <si>
    <t>რეზიდენტურის სასწავლო ხარჯები 3 რეზიდენტისთვის წელიწადში</t>
  </si>
  <si>
    <t>უზრუნველყოფილ იქნას ტუბერკულოზის სახელმძღვანელო პრინციპების პერიოდული განახლება</t>
  </si>
  <si>
    <t>ტუბერკულოზის სახელმძღვანელო პრინციპების განახლების წლიური ღირებულება</t>
  </si>
  <si>
    <t>მოხდეს TB ტრენინგის ინსტიტუციონალიზების მხარდაჭერა ტრენინგ-მოდულების ოფიციალური განათლების სისტემაში ინტეგრაციის საშუალებით</t>
  </si>
  <si>
    <t>ეროვნული კონსულტანტები, რომლებიც შეიმუშავებენ/გადახედავენ მოდულებს</t>
  </si>
  <si>
    <t>მოხდეს TB-სათვის მასტერ-ტრენერების ქსელის შემუშავება</t>
  </si>
  <si>
    <t xml:space="preserve"> ჯანდაცვის ინფორმაცია - აივ: ჯანდაცვის საინფორმაციო სისტემის მდგრადი განვითარება აივ-ზე ეროვნული რეაგირების პროგრამაში</t>
  </si>
  <si>
    <t xml:space="preserve">მოხდეს HIS გასაძლიერებელი ინტერვენციებისა და გაძლიერებული მეთვალყურეობის პროცესის სრული ინტეგრაციის, მონიტორინგისა და ანგარიშგების სისტემების მონიტორინგი და შეფასება (2017 წლის ბოლოს) </t>
  </si>
  <si>
    <t>ეროვნული კონსულტანტები, HIS-ის M&amp;E</t>
  </si>
  <si>
    <t>გარე ტექნიკური დახმარება აივ-ის HIS-ის შეფასებისას</t>
  </si>
  <si>
    <t>გარე ტექნიკური დახმარება HIS-ისთვის სამოქმედო გეგმის შემუშავებისას</t>
  </si>
  <si>
    <t>მოხდეს ღონისძიებების დაგეგმვა და გატარება გეგმიური HIS შეფასების მიხედვით, რათა უზრუნველყოფილ იქნას  HIS სრული ინსტიტუციონალიზაცია აივ-ზე ეროვნული რეაგირების პროგრამაში  (TBD)</t>
  </si>
  <si>
    <t xml:space="preserve">ჯანდაცვის ინფორმაცია - TB: გაუმჯობესდეს ჯანდაცვის საინფორმაციო სისტემის ტუბერკულოზის კონტროლისთვის </t>
  </si>
  <si>
    <t>განხორციელდეს მონიტორინგის/ანარიშგების სისტემის (დაგეგმილია ახალ TB გრანტის ფარგლებში)  სრული ინტეგრაციის პროცესის მონიტორინგი და შეფასება (2017 წლის ბოლოს).</t>
  </si>
  <si>
    <t>ეროვნული კონსულტანტები, TB საინფორმაციო სისტემები</t>
  </si>
  <si>
    <t>TB პერსონალს ჩაუტარდეს ტრენინგები საინფორმაციო სისტემის გამოყენებაში</t>
  </si>
  <si>
    <t>გარე ტექნიკური დახმარება TB-ის HIS-ისთვის სამოქმედო გეგმის შემუშავებისას</t>
  </si>
  <si>
    <t xml:space="preserve">მოხდეს გეგმიური HIS შეფასებით გამოვლენილი ზომების დაგეგმვა და განხორციელება TB ეროვნული რეაგირებისთვის (TBD) HIS-ის სრული ინსტიტუციონალიზაციის მხარდასაჭერად </t>
  </si>
  <si>
    <t>ტრენინგი TB E-მოდულის თემაზე TB მენეჯერებისა და პერსონალისთვის</t>
  </si>
  <si>
    <t>მმართველობა - აივ: გაუმჯობესდეს აივ მმართველობა (პოლიტიკური მხარდაჭერა, პროგრამის ხელმძღვანელობა, კოორდინაცია)</t>
  </si>
  <si>
    <t>შემუშავებულ იქნას  ეროვნული აივ/შიდსის სტრატეგია და სამოქმედო გეგმა ხარჯთაღრიცხვითურთ 2019-2023 წლებისათვის</t>
  </si>
  <si>
    <t>ეროვნული კონსულტანტები, სტრატეგიისა და სამოქმედო გეგმის შემუშავება</t>
  </si>
  <si>
    <t>გარე ტექნიკური დახმარება ხარჯთაღრიცხვის შემცველი NSP-სა და სამოქმედო გეგმის შემუშავებისას  აივ/შიდსისთვის</t>
  </si>
  <si>
    <t>გარე ტექნიკური დახმარება პოლიტიკის შემუშავებისას</t>
  </si>
  <si>
    <t>ეროვნული კონსულტანტები, რომლებიც შეიმუშავებენ პოლიტიკას</t>
  </si>
  <si>
    <t>მმართველობა - TB: გაუმჯობესდეს  TB პროგრამის მმართველობა (პოლიტიკური მხარდაჭერა, პროგრამის ხელმძღვანელობა, კოორდინაცია)</t>
  </si>
  <si>
    <t>შემუშავდეს ხარჯთაღრიცხვის შემცველი TBეროვნული სტრატეგია 2021-2025წლებისთვის და სამოქმედო გეგმა</t>
  </si>
  <si>
    <t>გარე ტექნიკური დახმარება ხარჯთაღრიცხვის შემცველი NSP-სა და სამოქმედო გეგმის შემუშავებისას  TB-სთვის</t>
  </si>
  <si>
    <t xml:space="preserve">ანგარიშვალდებულება - აივ: გაუმჯობესდეს აივ და TB პროგრამების ანგარიშვალდებულება პროგრამული და ფინანსური მონაცემების გავრცელების თვალსაზრისით ძირითად მოქმედ სუბიექტებსა და ფართო საზოგადოებაში. </t>
  </si>
  <si>
    <t>2.6.2</t>
  </si>
  <si>
    <t>2.6.2.1</t>
  </si>
  <si>
    <t>2.6.2.2</t>
  </si>
  <si>
    <t>Support the implementation of the quality improvement systems (implementation of evidence based clinical practice guidelines, supportive supervision and performance review, quality measurement)</t>
  </si>
  <si>
    <t>2.7.1</t>
  </si>
  <si>
    <t>2.7.1.1</t>
  </si>
  <si>
    <t>Perform the procurement and supply chain assessment (by the end of 2017) for HIV/AIDS health products</t>
  </si>
  <si>
    <t>2.7.1.2</t>
  </si>
  <si>
    <t>2.7.2</t>
  </si>
  <si>
    <t>2.7.2.1</t>
  </si>
  <si>
    <t>2.7.2.2</t>
  </si>
  <si>
    <t>2.8.2</t>
  </si>
  <si>
    <t>2.8.2.1</t>
  </si>
  <si>
    <t>2.9.1</t>
  </si>
  <si>
    <t>2.9.1.1.</t>
  </si>
  <si>
    <t>Establish functional unit - external monitoring system or Technical Coordinator, who will be responsible for monitoring the implementation of not only TSP, but also achievements of targets set in the NSP/TGF CN and Plan amendment accordingly</t>
  </si>
  <si>
    <t>მომსახურების უზრუნველყოფა - ტუბერკულოზი: ინტეგრირებული, პაციენტზე ორიენტირებული სერვისისა და პრევენციის მოდელის განხორციელების ხელშეწყობა</t>
  </si>
  <si>
    <t>გრძელვადიანი, გენერალური გეგმის შემუშავების და განხორციელების მონიტორინგის მხარდაჭერა ტუბერკულოზის ინტეგრირებული  სერვისების მოდელის დანერგვისათვის</t>
  </si>
  <si>
    <t>ხარისხის გაუმჯობესების სისტემის დანერგვის მხარდაჭერა (მტკიცებულებაზე დაფუძნებული კლინიკური პრაქტიკის გაიდლაინების დანერგვა, მხარდამჭერი ზედამხედველობა, საქმიანობის შეფასება,  ხარისხის შეფასება)</t>
  </si>
  <si>
    <t xml:space="preserve">გარე ტექნიკური დახმარება, ტუბერკულოზისათვის მომსახურების ხარისხის გაუმჯობესების განხორციელების გეგმის შესამუშავებლად </t>
  </si>
  <si>
    <t>ტუპერკულოზის მომსახურე პერსონალისათვის ტრენინგების უზრუნველყოფა ხარისხის უზრუნველყოფის კუთხით</t>
  </si>
  <si>
    <t>აივ/შიდსის სამკურნალო სამედიცინო პროდუქციის უზრუნველყოფისათვის შესყიდვებისა და მიწოდების ჯაჭვის შეფასება (2017 წლის ბოლოს)</t>
  </si>
  <si>
    <t>შესყიდვებსა და მომარაგებაზე პასუხისმგებელი შესაბამისი ეროვნული სააგენტოს შესაძლებლობების განვითარებისათვის ღონისძიებების დაგეგმვა და დანერგვა</t>
  </si>
  <si>
    <t>ადგილობრივი კონსულტანტები, შესაძლებლობების გაძლიერების გეგმა</t>
  </si>
  <si>
    <t>შესყიდვებსა და მომარაგებაზე პასუხისმგებელი  ეროვნული სააგენტოს პერსონალის ტრენინგი</t>
  </si>
  <si>
    <t>ტუბერკულოზის სამკურნალო სამედიცინო პროდუქციის უზრუნველყოფისათვის შესყიდვებისა და მიწოდების ჯაჭვის შეფასება (2017 წლის ბოლოს)</t>
  </si>
  <si>
    <t>ადგილობრივი კონსულტანტები, შესყიდვებისა და მიწოდების ჯაჭვის შესაფასება</t>
  </si>
  <si>
    <t xml:space="preserve">ორგანიზაციული შესაძლებლობები: ტუბერკულოზის ეროვნული პროგრამის მართვისა და კოორდინაციის გაუმჯობესების მიზნით მართვის სააგენტოს ორგანიზაციული შესაძლებლობების გაძლიერება </t>
  </si>
  <si>
    <t>ტუბერკულოზის ეროვნული საბჭოს სამდივნოს/ ჯანდაცვის სამინისტროს ჯანდაცვის დეპარტამენტის შესაძლებლობების გაუმჯობესება ეროვნული საბჭოსათვის ეფექტური სამდივნო მხარდაჭერის უზრუნველყოფის მიზნით.</t>
  </si>
  <si>
    <t>ტრენინგები, სეკრეტარიატის 3 წევრისათვის</t>
  </si>
  <si>
    <t>საერთაშორისო ტრენინგები და სასწავლო ტურები</t>
  </si>
  <si>
    <t xml:space="preserve">ტრანზიციის დაგეგმვა - HIV and TB: გარდამავალი პერიოდის გეგმის ქმედუნარიანობისა და სამართლებრივად სავალდებულოობის უზრუნველყოფა </t>
  </si>
  <si>
    <t>ფუნქციური ერთეულის შექმნა - შეიქმნას გარე მონიტორინგის სისტემა ან ტექნიკური კოორდინატორის ინსტიტუტი, რომელიც პასუხისმგებელი იქნება არამარტო გარდამავალი პერიოდის გეგმის განხორციელების მონიტორინგზე, არამედ NSP/TGF CN-ში და მათ შესწორებებში ჩამოყალიბებული სამიზნეების მიღწევაზე</t>
  </si>
  <si>
    <t>ერთეულის საოპერაციო ხარჯები</t>
  </si>
  <si>
    <t>ერთეულის საოპერაციო სახელმძღვანელოს შექმნა</t>
  </si>
  <si>
    <t>ერთეულის პერსონალის ტრენინგი</t>
  </si>
  <si>
    <t>TB პროვაიდერებისათვის ტრენინგების უზრუნველყოფა</t>
  </si>
  <si>
    <t>გარე ტექნიკური დახმარება, ეროვნული დონეზე მასშტაბიანი განხორცილების გეგმა</t>
  </si>
  <si>
    <t>Monitoring of the development and implementation of the long-term master plan for the integrated model for TB services (focusing on HR)</t>
  </si>
  <si>
    <t>Train CSO staff to support implementation of national HIV prevention standards</t>
  </si>
  <si>
    <t>No. of Trainings</t>
  </si>
  <si>
    <t>Plan and implement capacity building for the national agency responsible for the procurement and supply chain management for HIV</t>
  </si>
  <si>
    <t>Perform the procurement and supply chain assessment (by the end of 2017) for TB health products</t>
  </si>
  <si>
    <t>Plan and implement capacity building for the national agency responsible for the procurement and supply chain management for TB</t>
  </si>
  <si>
    <t xml:space="preserve">No. of Trainings </t>
  </si>
  <si>
    <t>No. of Study Tours/International Events</t>
  </si>
  <si>
    <t>Average labor and administrative cost per person</t>
  </si>
  <si>
    <t>No. of persons</t>
  </si>
  <si>
    <t>Number of participants</t>
  </si>
  <si>
    <t>National Workshops</t>
  </si>
  <si>
    <t>პოლიტიკური გარემო</t>
  </si>
  <si>
    <t>ფინანსური რესურსები</t>
  </si>
  <si>
    <t>ადამიანური რესურსები</t>
  </si>
  <si>
    <t>ჯანდაცვის საინფორმაციო სისტემა</t>
  </si>
  <si>
    <t>მმართველობა</t>
  </si>
  <si>
    <t>ანგარიშვალდებულება</t>
  </si>
  <si>
    <t xml:space="preserve">მომსახურების უზრუნველყოფა </t>
  </si>
  <si>
    <t>შესყიდვები და მიწოდების ჯაჭვი</t>
  </si>
  <si>
    <t>ორგანიზაციული შესაძლებლობები</t>
  </si>
  <si>
    <t>ტრანზიციის/გადაცემის დაგეგგმვა</t>
  </si>
  <si>
    <t xml:space="preserve">შესყიდვები და მიწოდების ჯაჭვი (აივ) - შესაბამის ეროვნულ სტრუქტურებში ეფექტური და ფუნქციური შესყიდვებისა და მომარაგების ქსელის შენარჩუნება აივ/შიდსის სამედიცინო პროდუქციის უზრუნველსაყოფად </t>
  </si>
  <si>
    <t xml:space="preserve">შესყიდვები და მიწოდების ჯაჭვი (ტუბერკულოზი) - შესაბამის ეროვნულ სტრუქტურებში ეფექტური და ფუნქციური შესყიდვებისა და მომარაგების ქსელის შენარჩუნება ტუბერკულოზის სამედიცინო პროდუქციის უზრუნველსაყოფად </t>
  </si>
  <si>
    <t>სულ:</t>
  </si>
  <si>
    <t>Provide O&amp;M for Health and Non-health equipment</t>
  </si>
  <si>
    <t>2.2.3</t>
  </si>
  <si>
    <t>ეკონომიკური გარემო</t>
  </si>
  <si>
    <t>შესაძლებლობების განვითარების პროგრამა და ტექნიკური დახმარება შესაბამისი ადგილობრივი პერსონალისთვის,  SHA სწორი ფუნქციონირების უზრუნველსაყოფად</t>
  </si>
  <si>
    <t>ადამიანური რესურსები - აივ: სათანადო საკადრო დაკომპლექტება აივ -რეაგირების სფეროში</t>
  </si>
  <si>
    <t>2.2.3.1</t>
  </si>
  <si>
    <t>მოხდეს ჯანდაცვითი და არაჯანდაცვითი აღჭურვილობის O&amp;M</t>
  </si>
  <si>
    <t>ჯანდაცვითი და არაჯანდაცვითი აღჭურვილობის ოპერირება და ტექნიკური მხარდაჭერა (O&amp;M)</t>
  </si>
  <si>
    <t>შედის 2.2.2.1 პუნქტის ბიუჯეტში</t>
  </si>
  <si>
    <t>x</t>
  </si>
  <si>
    <t>Average annual cost of O&amp;M for HIV and TB equipment</t>
  </si>
  <si>
    <t>Activity total</t>
  </si>
  <si>
    <t>Summary Budget by Objectives</t>
  </si>
  <si>
    <t>№</t>
  </si>
  <si>
    <t>Objective /Domain/ Intervention / Activity</t>
  </si>
  <si>
    <t>Total Funding Needs</t>
  </si>
  <si>
    <t>Year 1 (2017)</t>
  </si>
  <si>
    <t>Year 2 (2018)</t>
  </si>
  <si>
    <t>Year 3 (2019)</t>
  </si>
  <si>
    <t>Year 4 (2020)</t>
  </si>
  <si>
    <t>Year 5 (2021)</t>
  </si>
  <si>
    <t>Total 5 years (2017-2021)</t>
  </si>
  <si>
    <r>
      <rPr>
        <b/>
        <sz val="12"/>
        <rFont val="Sylfaen"/>
        <family val="1"/>
      </rPr>
      <t>განმარტებითი ბარათი ბიუჯეტისათვის</t>
    </r>
    <r>
      <rPr>
        <sz val="12"/>
        <rFont val="Sylfaen"/>
        <family val="1"/>
      </rPr>
      <t xml:space="preserve">
საქართველოს გარდამავალი გეგმის ბიუჯეტის გათვლები (სამუშაო გვერდი "TSP Summary Budget") ეყრდნობა გეგმაში გაწერილ ინტერვენციების დეტალურ ხარჯთაღრიცხვასა და აქტივობებს.  
ტრეინინგების, ტექნიკური მხარდაჭერისა და სამუშაო შეხვედრების ბიუჯეტის გათვლების დეტალები წარმოდგენილია სამუშაო გვერდებზე ა) "TA" ბ) "Taining". ბიუჯეტის გათვლები ტრეინინგებისა და ტექნიკური მხარდაჭერისთვის, რომლებიც არ არის წარმოდგენილია სამუშაო ფურცლებზე, ეფუძნება რეფერენსულ ერთეულის ღირებულებას, რომლებიც წარმოდგენილია სამუშაო გვერდის "TSP Detailed Budget" დასაწყისში. თითოეული აქტივობის ღირებულება დაფუძნებულია დკსჯეც-ისა და საერთაშორისო ფონდ კურაციოს ისტორიულ გამოცდილებას, გლობალური ფონდის გრანტების ფრაგლებში. ტუბერკულოზის ტრეინინგის ბიუჯეტის გამოსათვლელად აღებული ერთეულის ღირებულება ეფუძნება გლობალური ფონდის ახალი ტუბერკულოზის ფარგლებში ჩატარებულ ტრეინინგებს. გარდამავალი გეგმის ბიუჯეტით გათვალისწინებული ტრეინინგის მონაწილეთა რაოდენობა აგრეთვე შეესაბამება ზემოაღნიშნულ გრანტში მონაწილეთა რიცხვს, მათი შესაბამისობის უზრუნველსაყოფად
ჯანმრთელობითი და არაჯანმრთელობითი აღჭურვილობის ოპერირებისა და ტექნიკური მხარდაჭერის საშუალო წლიური ღირებულება გათვლილია დკსჯეც-ისა და ჯანდაცვის სამინისტროებთან კონსულტაციების საფუძველზე</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</si>
</sst>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_(&quot;$&quot;* #,##0.00_);_(&quot;$&quot;* \(#,##0.00\);_(&quot;$&quot;* &quot;-&quot;??_);_(@_)"/>
    <numFmt numFmtId="165" formatCode="_(* #,##0.00_);_(* \(#,##0.00\);_(* &quot;-&quot;??_);_(@_)"/>
    <numFmt numFmtId="166" formatCode="0.0"/>
    <numFmt numFmtId="167" formatCode="0.0%"/>
    <numFmt numFmtId="168" formatCode="_-* #,##0.00_-;\-* #,##0.00_-;_-* &quot;-&quot;??_-;_-@_-"/>
    <numFmt numFmtId="169" formatCode="#,##0.0"/>
    <numFmt numFmtId="170" formatCode="_(* #,##0_);_(* \(#,##0\);_(* &quot;-&quot;??_);_(@_)"/>
    <numFmt numFmtId="171" formatCode="#,##0.0000"/>
    <numFmt numFmtId="172" formatCode="_-&quot;$&quot;* #,##0_-;\-&quot;$&quot;* #,##0_-;_-&quot;$&quot;* &quot;-&quot;_-;_-@_-"/>
    <numFmt numFmtId="173" formatCode="_ [$€-413]\ * #,##0.00_ ;_ [$€-413]\ * \-#,##0.00_ ;_ [$€-413]\ * &quot;-&quot;_ ;_ @_ "/>
    <numFmt numFmtId="174" formatCode="_-* #,##0.00\ _m_a_n_._-;\-* #,##0.00\ _m_a_n_._-;_-* &quot;-&quot;??\ _m_a_n_._-;_-@_-"/>
    <numFmt numFmtId="175" formatCode="_-* #,##0.00\ &quot;€&quot;_-;\-* #,##0.00\ &quot;€&quot;_-;_-* &quot;-&quot;??\ &quot;€&quot;_-;_-@_-"/>
    <numFmt numFmtId="176" formatCode="_-* #,##0.00_р_._-;\-* #,##0.00_р_._-;_-* &quot;-&quot;??_р_._-;_-@_-"/>
    <numFmt numFmtId="177" formatCode="_-[$€-2]\ * #,##0.00_-;\-[$€-2]\ * #,##0.00_-;_-[$€-2]\ * &quot;-&quot;??_-;_-@_-"/>
    <numFmt numFmtId="178" formatCode="0.00000"/>
    <numFmt numFmtId="179" formatCode="_-* #,##0.00\ _L_a_r_i_-;\-* #,##0.00\ _L_a_r_i_-;_-* &quot;-&quot;??\ _L_a_r_i_-;_-@_-"/>
    <numFmt numFmtId="180" formatCode="_-* #,##0.00\ _F_-;\-* #,##0.00\ _F_-;_-* &quot;-&quot;??\ _F_-;_-@_-"/>
    <numFmt numFmtId="181" formatCode="0_);\(0\)"/>
  </numFmts>
  <fonts count="143" x14ac:knownFonts="1">
    <font>
      <sz val="10"/>
      <name val="Arial"/>
      <charset val="204"/>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name val="Arial"/>
      <family val="2"/>
      <charset val="204"/>
    </font>
    <font>
      <sz val="11"/>
      <name val="Calibri"/>
      <family val="2"/>
      <scheme val="minor"/>
    </font>
    <font>
      <sz val="10"/>
      <name val="Arial Cyr"/>
      <charset val="204"/>
    </font>
    <font>
      <sz val="10"/>
      <name val="Arial"/>
      <family val="2"/>
      <charset val="238"/>
    </font>
    <font>
      <b/>
      <sz val="11"/>
      <color theme="1"/>
      <name val="Calibri"/>
      <family val="2"/>
      <scheme val="minor"/>
    </font>
    <font>
      <sz val="11"/>
      <color theme="0"/>
      <name val="Calibri"/>
      <family val="2"/>
      <scheme val="minor"/>
    </font>
    <font>
      <b/>
      <sz val="11"/>
      <color rgb="FF0070C0"/>
      <name val="Calibri"/>
      <family val="2"/>
      <scheme val="minor"/>
    </font>
    <font>
      <sz val="10"/>
      <color indexed="8"/>
      <name val="Arial"/>
      <family val="2"/>
      <charset val="204"/>
    </font>
    <font>
      <i/>
      <sz val="11"/>
      <color theme="1"/>
      <name val="Calibri"/>
      <family val="2"/>
      <scheme val="minor"/>
    </font>
    <font>
      <sz val="10"/>
      <name val="Calibri"/>
      <family val="2"/>
      <scheme val="minor"/>
    </font>
    <font>
      <b/>
      <sz val="10"/>
      <name val="Calibri"/>
      <family val="2"/>
      <scheme val="minor"/>
    </font>
    <font>
      <b/>
      <sz val="10"/>
      <name val="Arial"/>
      <family val="2"/>
    </font>
    <font>
      <b/>
      <sz val="12"/>
      <name val="Arial"/>
      <family val="2"/>
    </font>
    <font>
      <sz val="11"/>
      <color theme="1"/>
      <name val="Calibri"/>
      <family val="2"/>
      <charset val="204"/>
      <scheme val="minor"/>
    </font>
    <font>
      <b/>
      <i/>
      <sz val="11"/>
      <color theme="1"/>
      <name val="Calibri"/>
      <family val="2"/>
      <charset val="238"/>
      <scheme val="minor"/>
    </font>
    <font>
      <b/>
      <i/>
      <sz val="11"/>
      <color theme="1"/>
      <name val="Calibri"/>
      <family val="2"/>
      <scheme val="minor"/>
    </font>
    <font>
      <b/>
      <sz val="11"/>
      <color rgb="FF7030A0"/>
      <name val="Calibri"/>
      <family val="2"/>
      <scheme val="minor"/>
    </font>
    <font>
      <sz val="11"/>
      <color rgb="FF7030A0"/>
      <name val="Calibri"/>
      <family val="2"/>
      <scheme val="minor"/>
    </font>
    <font>
      <sz val="9"/>
      <color theme="1"/>
      <name val="Calibri"/>
      <family val="2"/>
      <scheme val="minor"/>
    </font>
    <font>
      <b/>
      <sz val="11"/>
      <color theme="0"/>
      <name val="Calibri"/>
      <family val="2"/>
      <scheme val="minor"/>
    </font>
    <font>
      <sz val="11"/>
      <color theme="1"/>
      <name val="Calibri"/>
      <family val="2"/>
      <charset val="238"/>
      <scheme val="minor"/>
    </font>
    <font>
      <b/>
      <sz val="11"/>
      <color theme="1"/>
      <name val="Calibri"/>
      <family val="2"/>
      <charset val="238"/>
      <scheme val="minor"/>
    </font>
    <font>
      <b/>
      <sz val="12"/>
      <color theme="1"/>
      <name val="Calibri"/>
      <family val="2"/>
      <charset val="238"/>
      <scheme val="minor"/>
    </font>
    <font>
      <i/>
      <sz val="11"/>
      <color theme="1"/>
      <name val="Calibri"/>
      <family val="2"/>
      <charset val="238"/>
      <scheme val="minor"/>
    </font>
    <font>
      <b/>
      <sz val="12"/>
      <name val="Calibri"/>
      <family val="2"/>
      <charset val="238"/>
      <scheme val="minor"/>
    </font>
    <font>
      <b/>
      <sz val="12"/>
      <color theme="0"/>
      <name val="Calibri"/>
      <family val="2"/>
      <charset val="238"/>
      <scheme val="minor"/>
    </font>
    <font>
      <b/>
      <sz val="11"/>
      <color theme="0"/>
      <name val="Calibri"/>
      <family val="2"/>
      <charset val="238"/>
      <scheme val="minor"/>
    </font>
    <font>
      <b/>
      <sz val="11"/>
      <color rgb="FF0070C0"/>
      <name val="Calibri"/>
      <family val="2"/>
      <charset val="238"/>
      <scheme val="minor"/>
    </font>
    <font>
      <sz val="10"/>
      <color theme="1"/>
      <name val="Calibri"/>
      <family val="2"/>
      <scheme val="minor"/>
    </font>
    <font>
      <sz val="11"/>
      <color rgb="FF002060"/>
      <name val="Calibri"/>
      <family val="2"/>
      <scheme val="minor"/>
    </font>
    <font>
      <sz val="8"/>
      <name val="Arial"/>
      <family val="2"/>
      <charset val="238"/>
    </font>
    <font>
      <sz val="8"/>
      <color indexed="12"/>
      <name val="Arial"/>
      <family val="2"/>
      <charset val="238"/>
    </font>
    <font>
      <b/>
      <i/>
      <sz val="8"/>
      <name val="Arial"/>
      <family val="2"/>
      <charset val="238"/>
    </font>
    <font>
      <u/>
      <sz val="10"/>
      <color indexed="12"/>
      <name val="Arial"/>
      <family val="2"/>
    </font>
    <font>
      <b/>
      <sz val="12"/>
      <color theme="1"/>
      <name val="Calibri"/>
      <family val="2"/>
      <scheme val="minor"/>
    </font>
    <font>
      <u/>
      <sz val="7.5"/>
      <color indexed="12"/>
      <name val="Arial Cyr"/>
    </font>
    <font>
      <u/>
      <sz val="7.5"/>
      <color indexed="36"/>
      <name val="Arial Cyr"/>
    </font>
    <font>
      <sz val="8"/>
      <name val="Arial"/>
      <family val="2"/>
    </font>
    <font>
      <sz val="8"/>
      <color indexed="8"/>
      <name val="Arial"/>
      <family val="2"/>
    </font>
    <font>
      <b/>
      <sz val="8"/>
      <name val="Arial"/>
      <family val="2"/>
    </font>
    <font>
      <sz val="11"/>
      <color indexed="8"/>
      <name val="Calibri"/>
      <family val="2"/>
      <charset val="204"/>
    </font>
    <font>
      <sz val="11"/>
      <color indexed="9"/>
      <name val="Calibri"/>
      <family val="2"/>
      <charset val="204"/>
    </font>
    <font>
      <u/>
      <sz val="10"/>
      <color indexed="12"/>
      <name val="Arial Cyr"/>
    </font>
    <font>
      <sz val="11"/>
      <color indexed="8"/>
      <name val="Calibri"/>
      <family val="2"/>
      <charset val="186"/>
    </font>
    <font>
      <u/>
      <sz val="10"/>
      <color indexed="12"/>
      <name val="Arial"/>
      <family val="2"/>
      <charset val="204"/>
    </font>
    <font>
      <i/>
      <sz val="8"/>
      <color indexed="55"/>
      <name val="Arial"/>
      <family val="2"/>
    </font>
    <font>
      <u/>
      <sz val="10"/>
      <color indexed="36"/>
      <name val="Arial Cyr"/>
    </font>
    <font>
      <sz val="11"/>
      <color indexed="62"/>
      <name val="Calibri"/>
      <family val="2"/>
      <charset val="204"/>
    </font>
    <font>
      <b/>
      <sz val="11"/>
      <color indexed="63"/>
      <name val="Calibri"/>
      <family val="2"/>
      <charset val="204"/>
    </font>
    <font>
      <b/>
      <sz val="11"/>
      <color indexed="52"/>
      <name val="Calibri"/>
      <family val="2"/>
      <charset val="204"/>
    </font>
    <font>
      <u/>
      <sz val="11"/>
      <color indexed="1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indexed="17"/>
      <name val="Calibri"/>
      <family val="2"/>
    </font>
    <font>
      <b/>
      <sz val="11"/>
      <color rgb="FF002060"/>
      <name val="Calibri"/>
      <family val="2"/>
      <scheme val="minor"/>
    </font>
    <font>
      <b/>
      <i/>
      <sz val="11"/>
      <color rgb="FF002060"/>
      <name val="Calibri"/>
      <family val="2"/>
      <scheme val="minor"/>
    </font>
    <font>
      <i/>
      <sz val="11"/>
      <color rgb="FF002060"/>
      <name val="Calibri"/>
      <family val="2"/>
      <scheme val="minor"/>
    </font>
    <font>
      <i/>
      <sz val="11"/>
      <color rgb="FF7030A0"/>
      <name val="Calibri"/>
      <family val="2"/>
      <charset val="238"/>
      <scheme val="minor"/>
    </font>
    <font>
      <b/>
      <i/>
      <sz val="11"/>
      <color rgb="FF7030A0"/>
      <name val="Calibri"/>
      <family val="2"/>
      <scheme val="minor"/>
    </font>
    <font>
      <b/>
      <sz val="12"/>
      <name val="Calibri"/>
      <family val="2"/>
    </font>
    <font>
      <i/>
      <sz val="9"/>
      <color rgb="FF000000"/>
      <name val="Calibri"/>
      <family val="2"/>
    </font>
    <font>
      <i/>
      <sz val="9"/>
      <name val="Calibri"/>
      <family val="2"/>
    </font>
    <font>
      <b/>
      <sz val="11"/>
      <name val="Calibri"/>
      <family val="2"/>
    </font>
    <font>
      <b/>
      <sz val="11"/>
      <color rgb="FF000000"/>
      <name val="Calibri"/>
      <family val="2"/>
    </font>
    <font>
      <b/>
      <sz val="10"/>
      <name val="Calibri"/>
      <family val="2"/>
    </font>
    <font>
      <b/>
      <sz val="10"/>
      <color rgb="FF000000"/>
      <name val="Calibri"/>
      <family val="2"/>
    </font>
    <font>
      <b/>
      <i/>
      <sz val="10"/>
      <name val="Calibri"/>
      <family val="2"/>
    </font>
    <font>
      <sz val="10"/>
      <color rgb="FF000000"/>
      <name val="Calibri"/>
      <family val="2"/>
    </font>
    <font>
      <sz val="10"/>
      <name val="Calibri"/>
      <family val="2"/>
    </font>
    <font>
      <b/>
      <sz val="10"/>
      <color rgb="FF0070C0"/>
      <name val="Calibri"/>
      <family val="2"/>
    </font>
    <font>
      <sz val="10"/>
      <color rgb="FF0070C0"/>
      <name val="Calibri"/>
      <family val="2"/>
    </font>
    <font>
      <b/>
      <sz val="12"/>
      <color rgb="FF0070C0"/>
      <name val="Calibri"/>
      <family val="2"/>
    </font>
    <font>
      <sz val="9"/>
      <name val="Calibri"/>
      <family val="2"/>
    </font>
    <font>
      <sz val="12"/>
      <color theme="1"/>
      <name val="Calibri"/>
      <family val="2"/>
      <scheme val="minor"/>
    </font>
    <font>
      <sz val="11"/>
      <color theme="1"/>
      <name val="Arial"/>
      <family val="2"/>
    </font>
    <font>
      <sz val="11"/>
      <color indexed="37"/>
      <name val="Calibri"/>
      <family val="2"/>
    </font>
    <font>
      <sz val="11"/>
      <color indexed="8"/>
      <name val="Calibri"/>
      <family val="2"/>
    </font>
    <font>
      <sz val="11"/>
      <color indexed="49"/>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theme="1"/>
      <name val="Calibri"/>
      <family val="2"/>
      <charset val="1"/>
      <scheme val="minor"/>
    </font>
    <font>
      <b/>
      <sz val="11"/>
      <color indexed="63"/>
      <name val="Calibri"/>
      <family val="2"/>
    </font>
    <font>
      <sz val="10"/>
      <name val="Verdana"/>
      <family val="2"/>
      <charset val="204"/>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49"/>
      <name val="Calibri"/>
      <family val="2"/>
    </font>
    <font>
      <b/>
      <sz val="14"/>
      <color theme="1"/>
      <name val="Calibri"/>
      <family val="2"/>
      <scheme val="minor"/>
    </font>
    <font>
      <b/>
      <i/>
      <sz val="11"/>
      <color theme="0"/>
      <name val="Calibri"/>
      <family val="2"/>
      <scheme val="minor"/>
    </font>
    <font>
      <sz val="12"/>
      <color theme="0"/>
      <name val="Calibri"/>
      <family val="2"/>
      <charset val="238"/>
      <scheme val="minor"/>
    </font>
    <font>
      <sz val="11"/>
      <color theme="0"/>
      <name val="Calibri"/>
      <family val="2"/>
      <charset val="238"/>
      <scheme val="minor"/>
    </font>
    <font>
      <b/>
      <sz val="11"/>
      <name val="Calibri"/>
      <family val="2"/>
      <scheme val="minor"/>
    </font>
    <font>
      <sz val="12"/>
      <name val="Sylfaen"/>
      <family val="1"/>
    </font>
    <font>
      <b/>
      <sz val="12"/>
      <name val="Sylfaen"/>
      <family val="1"/>
    </font>
    <font>
      <sz val="12"/>
      <name val="Arial"/>
      <family val="2"/>
    </font>
    <font>
      <b/>
      <sz val="12"/>
      <color theme="0"/>
      <name val="Calibri"/>
      <family val="2"/>
      <scheme val="minor"/>
    </font>
    <font>
      <b/>
      <i/>
      <sz val="18"/>
      <color theme="1"/>
      <name val="Calibri"/>
      <family val="2"/>
      <scheme val="minor"/>
    </font>
    <font>
      <b/>
      <sz val="18"/>
      <color theme="1"/>
      <name val="Calibri"/>
      <family val="2"/>
      <scheme val="minor"/>
    </font>
    <font>
      <b/>
      <sz val="11"/>
      <color rgb="FFFF0000"/>
      <name val="Calibri"/>
      <family val="2"/>
      <scheme val="minor"/>
    </font>
    <font>
      <i/>
      <sz val="10"/>
      <color theme="1"/>
      <name val="Calibri"/>
      <family val="2"/>
      <charset val="238"/>
      <scheme val="minor"/>
    </font>
    <font>
      <b/>
      <i/>
      <sz val="10"/>
      <color theme="1"/>
      <name val="Calibri"/>
      <family val="2"/>
      <charset val="238"/>
      <scheme val="minor"/>
    </font>
    <font>
      <sz val="11"/>
      <color rgb="FFFF0000"/>
      <name val="Calibri"/>
      <family val="2"/>
      <charset val="238"/>
      <scheme val="minor"/>
    </font>
  </fonts>
  <fills count="47">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rgb="FFFFFFCC"/>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FF0000"/>
        <bgColor indexed="64"/>
      </patternFill>
    </fill>
    <fill>
      <patternFill patternType="solid">
        <fgColor theme="6"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5" tint="-0.249977111117893"/>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9" tint="0.39997558519241921"/>
        <bgColor indexed="64"/>
      </patternFill>
    </fill>
    <fill>
      <patternFill patternType="solid">
        <fgColor indexed="3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2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theme="3" tint="0.399975585192419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rgb="FF92D050"/>
        <bgColor indexed="64"/>
      </patternFill>
    </fill>
    <fill>
      <patternFill patternType="solid">
        <fgColor theme="6" tint="-0.499984740745262"/>
        <bgColor indexed="64"/>
      </patternFill>
    </fill>
  </fills>
  <borders count="6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right style="medium">
        <color indexed="64"/>
      </right>
      <top style="medium">
        <color indexed="64"/>
      </top>
      <bottom style="medium">
        <color indexed="64"/>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s>
  <cellStyleXfs count="196">
    <xf numFmtId="0" fontId="0" fillId="0" borderId="0"/>
    <xf numFmtId="9" fontId="21" fillId="0" borderId="0" applyFont="0" applyFill="0" applyBorder="0" applyAlignment="0" applyProtection="0"/>
    <xf numFmtId="9" fontId="22" fillId="0" borderId="0" applyFont="0" applyFill="0" applyBorder="0" applyAlignment="0" applyProtection="0"/>
    <xf numFmtId="9" fontId="23" fillId="0" borderId="0" applyFont="0" applyFill="0" applyBorder="0" applyAlignment="0" applyProtection="0"/>
    <xf numFmtId="0" fontId="25" fillId="0" borderId="0"/>
    <xf numFmtId="0" fontId="26" fillId="0" borderId="0"/>
    <xf numFmtId="168" fontId="26" fillId="0" borderId="0" applyFont="0" applyFill="0" applyBorder="0" applyAlignment="0" applyProtection="0"/>
    <xf numFmtId="0" fontId="20" fillId="0" borderId="0"/>
    <xf numFmtId="0" fontId="30" fillId="0" borderId="0"/>
    <xf numFmtId="165" fontId="21" fillId="0" borderId="0" applyFont="0" applyFill="0" applyBorder="0" applyAlignment="0" applyProtection="0"/>
    <xf numFmtId="0" fontId="22" fillId="0" borderId="0"/>
    <xf numFmtId="0" fontId="36" fillId="0" borderId="0"/>
    <xf numFmtId="0" fontId="19" fillId="0" borderId="0"/>
    <xf numFmtId="9" fontId="19" fillId="0" borderId="0" applyFont="0" applyFill="0" applyBorder="0" applyAlignment="0" applyProtection="0"/>
    <xf numFmtId="168" fontId="19" fillId="0" borderId="0" applyFont="0" applyFill="0" applyBorder="0" applyAlignment="0" applyProtection="0"/>
    <xf numFmtId="3" fontId="53" fillId="15" borderId="0">
      <alignment horizontal="center"/>
    </xf>
    <xf numFmtId="9" fontId="53" fillId="15" borderId="0">
      <alignment horizontal="center"/>
    </xf>
    <xf numFmtId="3" fontId="54" fillId="0" borderId="0">
      <alignment horizontal="center" vertical="center"/>
      <protection locked="0"/>
    </xf>
    <xf numFmtId="167" fontId="54" fillId="0" borderId="0">
      <alignment horizontal="center" vertical="center"/>
      <protection locked="0"/>
    </xf>
    <xf numFmtId="49" fontId="55" fillId="0" borderId="0">
      <alignment horizontal="left"/>
    </xf>
    <xf numFmtId="0" fontId="56" fillId="0" borderId="0" applyNumberFormat="0" applyFill="0" applyBorder="0" applyAlignment="0" applyProtection="0"/>
    <xf numFmtId="0" fontId="26" fillId="0" borderId="0"/>
    <xf numFmtId="0" fontId="23" fillId="0" borderId="0"/>
    <xf numFmtId="0" fontId="23" fillId="0" borderId="0"/>
    <xf numFmtId="0" fontId="18" fillId="0" borderId="0"/>
    <xf numFmtId="9" fontId="18" fillId="0" borderId="0" applyFont="0" applyFill="0" applyBorder="0" applyAlignment="0" applyProtection="0"/>
    <xf numFmtId="0" fontId="16" fillId="0" borderId="0"/>
    <xf numFmtId="9" fontId="16" fillId="0" borderId="0" applyFont="0" applyFill="0" applyBorder="0" applyAlignment="0" applyProtection="0"/>
    <xf numFmtId="0" fontId="58"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172" fontId="60" fillId="0" borderId="4">
      <alignment horizontal="center" vertical="center"/>
    </xf>
    <xf numFmtId="173" fontId="61" fillId="0" borderId="0">
      <protection locked="0"/>
    </xf>
    <xf numFmtId="173" fontId="62" fillId="0" borderId="0">
      <alignment horizontal="center" vertical="center"/>
    </xf>
    <xf numFmtId="173" fontId="63" fillId="16" borderId="0" applyNumberFormat="0" applyBorder="0" applyAlignment="0" applyProtection="0"/>
    <xf numFmtId="173" fontId="63" fillId="17" borderId="0" applyNumberFormat="0" applyBorder="0" applyAlignment="0" applyProtection="0"/>
    <xf numFmtId="173" fontId="63" fillId="18" borderId="0" applyNumberFormat="0" applyBorder="0" applyAlignment="0" applyProtection="0"/>
    <xf numFmtId="173" fontId="63" fillId="19" borderId="0" applyNumberFormat="0" applyBorder="0" applyAlignment="0" applyProtection="0"/>
    <xf numFmtId="173" fontId="63" fillId="20" borderId="0" applyNumberFormat="0" applyBorder="0" applyAlignment="0" applyProtection="0"/>
    <xf numFmtId="173" fontId="63" fillId="21" borderId="0" applyNumberFormat="0" applyBorder="0" applyAlignment="0" applyProtection="0"/>
    <xf numFmtId="173" fontId="63" fillId="22" borderId="0" applyNumberFormat="0" applyBorder="0" applyAlignment="0" applyProtection="0"/>
    <xf numFmtId="173" fontId="63" fillId="23" borderId="0" applyNumberFormat="0" applyBorder="0" applyAlignment="0" applyProtection="0"/>
    <xf numFmtId="173" fontId="63" fillId="24" borderId="0" applyNumberFormat="0" applyBorder="0" applyAlignment="0" applyProtection="0"/>
    <xf numFmtId="173" fontId="63" fillId="19" borderId="0" applyNumberFormat="0" applyBorder="0" applyAlignment="0" applyProtection="0"/>
    <xf numFmtId="173" fontId="63" fillId="22" borderId="0" applyNumberFormat="0" applyBorder="0" applyAlignment="0" applyProtection="0"/>
    <xf numFmtId="173" fontId="63" fillId="25" borderId="0" applyNumberFormat="0" applyBorder="0" applyAlignment="0" applyProtection="0"/>
    <xf numFmtId="173" fontId="64" fillId="26" borderId="0" applyNumberFormat="0" applyBorder="0" applyAlignment="0" applyProtection="0"/>
    <xf numFmtId="173" fontId="64" fillId="23" borderId="0" applyNumberFormat="0" applyBorder="0" applyAlignment="0" applyProtection="0"/>
    <xf numFmtId="173" fontId="64" fillId="24" borderId="0" applyNumberFormat="0" applyBorder="0" applyAlignment="0" applyProtection="0"/>
    <xf numFmtId="173" fontId="64" fillId="27" borderId="0" applyNumberFormat="0" applyBorder="0" applyAlignment="0" applyProtection="0"/>
    <xf numFmtId="173" fontId="64" fillId="28" borderId="0" applyNumberFormat="0" applyBorder="0" applyAlignment="0" applyProtection="0"/>
    <xf numFmtId="173" fontId="64" fillId="29" borderId="0" applyNumberFormat="0" applyBorder="0" applyAlignment="0" applyProtection="0"/>
    <xf numFmtId="0" fontId="65" fillId="0" borderId="0" applyNumberFormat="0" applyFill="0" applyBorder="0" applyAlignment="0" applyProtection="0">
      <alignment vertical="top"/>
      <protection locked="0"/>
    </xf>
    <xf numFmtId="174" fontId="66" fillId="0" borderId="0" applyFont="0" applyFill="0" applyBorder="0" applyAlignment="0" applyProtection="0"/>
    <xf numFmtId="168" fontId="23" fillId="0" borderId="0" applyFont="0" applyFill="0" applyBorder="0" applyAlignment="0" applyProtection="0"/>
    <xf numFmtId="165" fontId="63" fillId="0" borderId="0" applyFont="0" applyFill="0" applyBorder="0" applyAlignment="0" applyProtection="0"/>
    <xf numFmtId="175" fontId="21" fillId="0" borderId="0" applyFont="0" applyFill="0" applyBorder="0" applyAlignment="0" applyProtection="0"/>
    <xf numFmtId="173" fontId="67" fillId="0" borderId="0" applyNumberFormat="0" applyFill="0" applyBorder="0" applyAlignment="0" applyProtection="0">
      <alignment vertical="top"/>
      <protection locked="0"/>
    </xf>
    <xf numFmtId="0" fontId="68" fillId="0" borderId="0"/>
    <xf numFmtId="0" fontId="69" fillId="0" borderId="0" applyNumberFormat="0" applyFill="0" applyBorder="0" applyAlignment="0" applyProtection="0">
      <alignment vertical="top"/>
      <protection locked="0"/>
    </xf>
    <xf numFmtId="0" fontId="23" fillId="18" borderId="2" applyBorder="0">
      <alignment vertical="top"/>
    </xf>
    <xf numFmtId="173" fontId="60" fillId="0" borderId="0"/>
    <xf numFmtId="0" fontId="23" fillId="0" borderId="0"/>
    <xf numFmtId="173" fontId="26" fillId="0" borderId="0"/>
    <xf numFmtId="0" fontId="35" fillId="30" borderId="12">
      <alignment horizontal="centerContinuous"/>
    </xf>
    <xf numFmtId="49" fontId="34" fillId="31" borderId="2">
      <alignment horizontal="center" vertical="center" wrapText="1"/>
    </xf>
    <xf numFmtId="173" fontId="64" fillId="32" borderId="0" applyNumberFormat="0" applyBorder="0" applyAlignment="0" applyProtection="0"/>
    <xf numFmtId="173" fontId="64" fillId="33" borderId="0" applyNumberFormat="0" applyBorder="0" applyAlignment="0" applyProtection="0"/>
    <xf numFmtId="173" fontId="64" fillId="34" borderId="0" applyNumberFormat="0" applyBorder="0" applyAlignment="0" applyProtection="0"/>
    <xf numFmtId="173" fontId="64" fillId="27" borderId="0" applyNumberFormat="0" applyBorder="0" applyAlignment="0" applyProtection="0"/>
    <xf numFmtId="173" fontId="64" fillId="28" borderId="0" applyNumberFormat="0" applyBorder="0" applyAlignment="0" applyProtection="0"/>
    <xf numFmtId="173" fontId="64" fillId="35" borderId="0" applyNumberFormat="0" applyBorder="0" applyAlignment="0" applyProtection="0"/>
    <xf numFmtId="173" fontId="70" fillId="21" borderId="20" applyNumberFormat="0" applyAlignment="0" applyProtection="0"/>
    <xf numFmtId="173" fontId="71" fillId="30" borderId="21" applyNumberFormat="0" applyAlignment="0" applyProtection="0"/>
    <xf numFmtId="173" fontId="72" fillId="30" borderId="20" applyNumberFormat="0" applyAlignment="0" applyProtection="0"/>
    <xf numFmtId="0" fontId="67"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173" fontId="74" fillId="0" borderId="22" applyNumberFormat="0" applyFill="0" applyAlignment="0" applyProtection="0"/>
    <xf numFmtId="173" fontId="75" fillId="0" borderId="23" applyNumberFormat="0" applyFill="0" applyAlignment="0" applyProtection="0"/>
    <xf numFmtId="173" fontId="76" fillId="0" borderId="24" applyNumberFormat="0" applyFill="0" applyAlignment="0" applyProtection="0"/>
    <xf numFmtId="173" fontId="76" fillId="0" borderId="0" applyNumberFormat="0" applyFill="0" applyBorder="0" applyAlignment="0" applyProtection="0"/>
    <xf numFmtId="173" fontId="77" fillId="0" borderId="25" applyNumberFormat="0" applyFill="0" applyAlignment="0" applyProtection="0"/>
    <xf numFmtId="173" fontId="78" fillId="36" borderId="26" applyNumberFormat="0" applyAlignment="0" applyProtection="0"/>
    <xf numFmtId="173" fontId="79" fillId="0" borderId="0" applyNumberFormat="0" applyFill="0" applyBorder="0" applyAlignment="0" applyProtection="0"/>
    <xf numFmtId="173" fontId="80" fillId="37" borderId="0" applyNumberFormat="0" applyBorder="0" applyAlignment="0" applyProtection="0"/>
    <xf numFmtId="0" fontId="81" fillId="0" borderId="0"/>
    <xf numFmtId="0" fontId="23" fillId="0" borderId="0"/>
    <xf numFmtId="0" fontId="63" fillId="0" borderId="0"/>
    <xf numFmtId="0" fontId="63" fillId="0" borderId="0"/>
    <xf numFmtId="0" fontId="23" fillId="0" borderId="0"/>
    <xf numFmtId="0" fontId="81" fillId="0" borderId="0"/>
    <xf numFmtId="173" fontId="82" fillId="17" borderId="0" applyNumberFormat="0" applyBorder="0" applyAlignment="0" applyProtection="0"/>
    <xf numFmtId="173" fontId="83" fillId="0" borderId="0" applyNumberFormat="0" applyFill="0" applyBorder="0" applyAlignment="0" applyProtection="0"/>
    <xf numFmtId="173" fontId="26" fillId="38" borderId="27" applyNumberFormat="0" applyFont="0" applyAlignment="0" applyProtection="0"/>
    <xf numFmtId="9" fontId="81" fillId="0" borderId="0" applyFont="0" applyFill="0" applyBorder="0" applyAlignment="0" applyProtection="0"/>
    <xf numFmtId="173" fontId="84" fillId="0" borderId="28" applyNumberFormat="0" applyFill="0" applyAlignment="0" applyProtection="0"/>
    <xf numFmtId="173" fontId="85" fillId="0" borderId="0" applyNumberFormat="0" applyFill="0" applyBorder="0" applyAlignment="0" applyProtection="0"/>
    <xf numFmtId="165" fontId="23" fillId="0" borderId="0" applyFont="0" applyFill="0" applyBorder="0" applyAlignment="0" applyProtection="0"/>
    <xf numFmtId="169" fontId="23" fillId="0" borderId="0" applyFont="0" applyFill="0" applyBorder="0" applyAlignment="0" applyProtection="0"/>
    <xf numFmtId="166" fontId="23" fillId="0" borderId="0" applyFont="0" applyFill="0" applyBorder="0" applyAlignment="0" applyProtection="0"/>
    <xf numFmtId="176" fontId="81" fillId="0" borderId="0" applyFont="0" applyFill="0" applyBorder="0" applyAlignment="0" applyProtection="0"/>
    <xf numFmtId="176" fontId="23" fillId="0" borderId="0" applyFont="0" applyFill="0" applyBorder="0" applyAlignment="0" applyProtection="0"/>
    <xf numFmtId="168" fontId="23" fillId="0" borderId="0" applyFont="0" applyFill="0" applyBorder="0" applyAlignment="0" applyProtection="0"/>
    <xf numFmtId="173" fontId="86" fillId="18" borderId="0" applyNumberFormat="0" applyBorder="0" applyAlignment="0" applyProtection="0"/>
    <xf numFmtId="177" fontId="87" fillId="18" borderId="0" applyNumberFormat="0" applyBorder="0" applyAlignment="0" applyProtection="0"/>
    <xf numFmtId="0" fontId="15" fillId="0" borderId="0"/>
    <xf numFmtId="9" fontId="15" fillId="0" borderId="0" applyFont="0" applyFill="0" applyBorder="0" applyAlignment="0" applyProtection="0"/>
    <xf numFmtId="0" fontId="11" fillId="0" borderId="0"/>
    <xf numFmtId="165" fontId="11" fillId="0" borderId="0" applyFont="0" applyFill="0" applyBorder="0" applyAlignment="0" applyProtection="0"/>
    <xf numFmtId="9" fontId="108" fillId="0" borderId="0" applyFont="0" applyFill="0" applyBorder="0" applyAlignment="0" applyProtection="0"/>
    <xf numFmtId="0" fontId="21" fillId="0" borderId="0"/>
    <xf numFmtId="0" fontId="10" fillId="0" borderId="0"/>
    <xf numFmtId="0" fontId="109" fillId="16" borderId="0" applyNumberFormat="0" applyBorder="0" applyAlignment="0" applyProtection="0"/>
    <xf numFmtId="0" fontId="109" fillId="17" borderId="0" applyNumberFormat="0" applyBorder="0" applyAlignment="0" applyProtection="0"/>
    <xf numFmtId="0" fontId="109" fillId="18" borderId="0" applyNumberFormat="0" applyBorder="0" applyAlignment="0" applyProtection="0"/>
    <xf numFmtId="0" fontId="109" fillId="19" borderId="0" applyNumberFormat="0" applyBorder="0" applyAlignment="0" applyProtection="0"/>
    <xf numFmtId="0" fontId="109" fillId="20" borderId="0" applyNumberFormat="0" applyBorder="0" applyAlignment="0" applyProtection="0"/>
    <xf numFmtId="0" fontId="109" fillId="21" borderId="0" applyNumberFormat="0" applyBorder="0" applyAlignment="0" applyProtection="0"/>
    <xf numFmtId="0" fontId="110" fillId="39" borderId="0" applyNumberFormat="0" applyBorder="0" applyAlignment="0" applyProtection="0"/>
    <xf numFmtId="0" fontId="110" fillId="21" borderId="0" applyNumberFormat="0" applyBorder="0" applyAlignment="0" applyProtection="0"/>
    <xf numFmtId="0" fontId="110" fillId="38" borderId="0" applyNumberFormat="0" applyBorder="0" applyAlignment="0" applyProtection="0"/>
    <xf numFmtId="0" fontId="110" fillId="39" borderId="0" applyNumberFormat="0" applyBorder="0" applyAlignment="0" applyProtection="0"/>
    <xf numFmtId="0" fontId="110" fillId="20" borderId="0" applyNumberFormat="0" applyBorder="0" applyAlignment="0" applyProtection="0"/>
    <xf numFmtId="0" fontId="110" fillId="21" borderId="0" applyNumberFormat="0" applyBorder="0" applyAlignment="0" applyProtection="0"/>
    <xf numFmtId="0" fontId="109" fillId="22" borderId="0" applyNumberFormat="0" applyBorder="0" applyAlignment="0" applyProtection="0"/>
    <xf numFmtId="0" fontId="109" fillId="23" borderId="0" applyNumberFormat="0" applyBorder="0" applyAlignment="0" applyProtection="0"/>
    <xf numFmtId="0" fontId="109" fillId="24" borderId="0" applyNumberFormat="0" applyBorder="0" applyAlignment="0" applyProtection="0"/>
    <xf numFmtId="0" fontId="109" fillId="19" borderId="0" applyNumberFormat="0" applyBorder="0" applyAlignment="0" applyProtection="0"/>
    <xf numFmtId="0" fontId="109" fillId="22" borderId="0" applyNumberFormat="0" applyBorder="0" applyAlignment="0" applyProtection="0"/>
    <xf numFmtId="0" fontId="109" fillId="25" borderId="0" applyNumberFormat="0" applyBorder="0" applyAlignment="0" applyProtection="0"/>
    <xf numFmtId="0" fontId="110" fillId="30" borderId="0" applyNumberFormat="0" applyBorder="0" applyAlignment="0" applyProtection="0"/>
    <xf numFmtId="0" fontId="110" fillId="23" borderId="0" applyNumberFormat="0" applyBorder="0" applyAlignment="0" applyProtection="0"/>
    <xf numFmtId="0" fontId="110" fillId="37" borderId="0" applyNumberFormat="0" applyBorder="0" applyAlignment="0" applyProtection="0"/>
    <xf numFmtId="0" fontId="110" fillId="30" borderId="0" applyNumberFormat="0" applyBorder="0" applyAlignment="0" applyProtection="0"/>
    <xf numFmtId="0" fontId="110" fillId="22" borderId="0" applyNumberFormat="0" applyBorder="0" applyAlignment="0" applyProtection="0"/>
    <xf numFmtId="0" fontId="110" fillId="21" borderId="0" applyNumberFormat="0" applyBorder="0" applyAlignment="0" applyProtection="0"/>
    <xf numFmtId="0" fontId="111" fillId="26" borderId="0" applyNumberFormat="0" applyBorder="0" applyAlignment="0" applyProtection="0"/>
    <xf numFmtId="0" fontId="111" fillId="23" borderId="0" applyNumberFormat="0" applyBorder="0" applyAlignment="0" applyProtection="0"/>
    <xf numFmtId="0" fontId="111" fillId="24" borderId="0" applyNumberFormat="0" applyBorder="0" applyAlignment="0" applyProtection="0"/>
    <xf numFmtId="0" fontId="111" fillId="27" borderId="0" applyNumberFormat="0" applyBorder="0" applyAlignment="0" applyProtection="0"/>
    <xf numFmtId="0" fontId="111" fillId="28" borderId="0" applyNumberFormat="0" applyBorder="0" applyAlignment="0" applyProtection="0"/>
    <xf numFmtId="0" fontId="111" fillId="29" borderId="0" applyNumberFormat="0" applyBorder="0" applyAlignment="0" applyProtection="0"/>
    <xf numFmtId="0" fontId="112" fillId="28" borderId="0" applyNumberFormat="0" applyBorder="0" applyAlignment="0" applyProtection="0"/>
    <xf numFmtId="0" fontId="112" fillId="23" borderId="0" applyNumberFormat="0" applyBorder="0" applyAlignment="0" applyProtection="0"/>
    <xf numFmtId="0" fontId="112" fillId="37" borderId="0" applyNumberFormat="0" applyBorder="0" applyAlignment="0" applyProtection="0"/>
    <xf numFmtId="0" fontId="112" fillId="30" borderId="0" applyNumberFormat="0" applyBorder="0" applyAlignment="0" applyProtection="0"/>
    <xf numFmtId="0" fontId="112" fillId="28" borderId="0" applyNumberFormat="0" applyBorder="0" applyAlignment="0" applyProtection="0"/>
    <xf numFmtId="0" fontId="112" fillId="21" borderId="0" applyNumberFormat="0" applyBorder="0" applyAlignment="0" applyProtection="0"/>
    <xf numFmtId="0" fontId="113" fillId="0" borderId="0" applyNumberFormat="0" applyFill="0" applyBorder="0" applyAlignment="0" applyProtection="0"/>
    <xf numFmtId="0" fontId="114" fillId="30" borderId="35" applyNumberFormat="0" applyAlignment="0" applyProtection="0"/>
    <xf numFmtId="0" fontId="115" fillId="0" borderId="28" applyNumberFormat="0" applyFill="0" applyAlignment="0" applyProtection="0"/>
    <xf numFmtId="179" fontId="23" fillId="0" borderId="0" applyFont="0" applyFill="0" applyBorder="0" applyAlignment="0" applyProtection="0"/>
    <xf numFmtId="168" fontId="21" fillId="0" borderId="0" applyFont="0" applyFill="0" applyBorder="0" applyAlignment="0" applyProtection="0"/>
    <xf numFmtId="179" fontId="21" fillId="0" borderId="0" applyFont="0" applyFill="0" applyBorder="0" applyAlignment="0" applyProtection="0"/>
    <xf numFmtId="168" fontId="21" fillId="0" borderId="0" applyFont="0" applyFill="0" applyBorder="0" applyAlignment="0" applyProtection="0"/>
    <xf numFmtId="168" fontId="10" fillId="0" borderId="0" applyFont="0" applyFill="0" applyBorder="0" applyAlignment="0" applyProtection="0"/>
    <xf numFmtId="179" fontId="21" fillId="0" borderId="0" applyFont="0" applyFill="0" applyBorder="0" applyAlignment="0" applyProtection="0"/>
    <xf numFmtId="168" fontId="10" fillId="0" borderId="0" applyFont="0" applyFill="0" applyBorder="0" applyAlignment="0" applyProtection="0"/>
    <xf numFmtId="165" fontId="10" fillId="0" borderId="0" applyFont="0" applyFill="0" applyBorder="0" applyAlignment="0" applyProtection="0"/>
    <xf numFmtId="168" fontId="21" fillId="0" borderId="0" applyFont="0" applyFill="0" applyBorder="0" applyAlignment="0" applyProtection="0"/>
    <xf numFmtId="0" fontId="23" fillId="38" borderId="36" applyNumberFormat="0" applyFont="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80" fontId="23" fillId="0" borderId="0" applyFont="0" applyFill="0" applyBorder="0" applyAlignment="0" applyProtection="0"/>
    <xf numFmtId="0" fontId="116" fillId="21" borderId="35" applyNumberFormat="0" applyAlignment="0" applyProtection="0"/>
    <xf numFmtId="175" fontId="23" fillId="0" borderId="0" applyFont="0" applyFill="0" applyBorder="0" applyAlignment="0" applyProtection="0"/>
    <xf numFmtId="0" fontId="117" fillId="17" borderId="0" applyNumberFormat="0" applyBorder="0" applyAlignment="0" applyProtection="0"/>
    <xf numFmtId="0" fontId="118" fillId="37" borderId="0" applyNumberFormat="0" applyBorder="0" applyAlignment="0" applyProtection="0"/>
    <xf numFmtId="0" fontId="10" fillId="0" borderId="0"/>
    <xf numFmtId="0" fontId="10" fillId="0" borderId="0"/>
    <xf numFmtId="0" fontId="10" fillId="0" borderId="0"/>
    <xf numFmtId="0" fontId="21" fillId="0" borderId="0"/>
    <xf numFmtId="0" fontId="119" fillId="0" borderId="0"/>
    <xf numFmtId="0" fontId="21" fillId="0" borderId="0"/>
    <xf numFmtId="0" fontId="10" fillId="0" borderId="0"/>
    <xf numFmtId="0" fontId="10" fillId="0" borderId="0"/>
    <xf numFmtId="0" fontId="23" fillId="0" borderId="0"/>
    <xf numFmtId="0" fontId="60" fillId="0" borderId="0"/>
    <xf numFmtId="0" fontId="21" fillId="0" borderId="0"/>
    <xf numFmtId="0" fontId="21" fillId="0" borderId="0"/>
    <xf numFmtId="0" fontId="21"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87" fillId="18" borderId="0" applyNumberFormat="0" applyBorder="0" applyAlignment="0" applyProtection="0"/>
    <xf numFmtId="0" fontId="120" fillId="30" borderId="37" applyNumberFormat="0" applyAlignment="0" applyProtection="0"/>
    <xf numFmtId="0" fontId="23" fillId="0" borderId="0"/>
    <xf numFmtId="0" fontId="121" fillId="0" borderId="0"/>
    <xf numFmtId="0" fontId="23" fillId="0" borderId="0"/>
    <xf numFmtId="0" fontId="122" fillId="0" borderId="0" applyNumberFormat="0" applyFill="0" applyBorder="0" applyAlignment="0" applyProtection="0"/>
    <xf numFmtId="0" fontId="123" fillId="0" borderId="0" applyNumberFormat="0" applyFill="0" applyBorder="0" applyAlignment="0" applyProtection="0"/>
    <xf numFmtId="0" fontId="124" fillId="0" borderId="22" applyNumberFormat="0" applyFill="0" applyAlignment="0" applyProtection="0"/>
    <xf numFmtId="0" fontId="125" fillId="0" borderId="23" applyNumberFormat="0" applyFill="0" applyAlignment="0" applyProtection="0"/>
    <xf numFmtId="0" fontId="126" fillId="0" borderId="24" applyNumberFormat="0" applyFill="0" applyAlignment="0" applyProtection="0"/>
    <xf numFmtId="0" fontId="126" fillId="0" borderId="0" applyNumberFormat="0" applyFill="0" applyBorder="0" applyAlignment="0" applyProtection="0"/>
    <xf numFmtId="0" fontId="127" fillId="36" borderId="26" applyNumberFormat="0" applyAlignment="0" applyProtection="0"/>
  </cellStyleXfs>
  <cellXfs count="578">
    <xf numFmtId="0" fontId="0" fillId="0" borderId="0" xfId="0"/>
    <xf numFmtId="0" fontId="32" fillId="0" borderId="0" xfId="0" applyFont="1"/>
    <xf numFmtId="0" fontId="19" fillId="0" borderId="0" xfId="12" applyAlignment="1">
      <alignment horizontal="center" vertical="top"/>
    </xf>
    <xf numFmtId="0" fontId="43" fillId="0" borderId="0" xfId="12" applyFont="1" applyAlignment="1">
      <alignment horizontal="left" vertical="top"/>
    </xf>
    <xf numFmtId="0" fontId="44" fillId="0" borderId="0" xfId="12" applyFont="1" applyAlignment="1">
      <alignment horizontal="left" vertical="top"/>
    </xf>
    <xf numFmtId="0" fontId="19" fillId="0" borderId="0" xfId="12" applyAlignment="1">
      <alignment horizontal="left" vertical="top" wrapText="1"/>
    </xf>
    <xf numFmtId="0" fontId="44" fillId="0" borderId="0" xfId="12" applyFont="1" applyAlignment="1">
      <alignment horizontal="center" vertical="top"/>
    </xf>
    <xf numFmtId="0" fontId="46" fillId="0" borderId="2" xfId="12" applyFont="1" applyBorder="1" applyAlignment="1">
      <alignment horizontal="center" vertical="center" wrapText="1"/>
    </xf>
    <xf numFmtId="0" fontId="37" fillId="0" borderId="2" xfId="12" applyFont="1" applyBorder="1" applyAlignment="1">
      <alignment horizontal="center" vertical="center" wrapText="1"/>
    </xf>
    <xf numFmtId="0" fontId="47" fillId="10" borderId="2" xfId="12" applyFont="1" applyFill="1" applyBorder="1" applyAlignment="1">
      <alignment horizontal="center" vertical="top" wrapText="1"/>
    </xf>
    <xf numFmtId="3" fontId="47" fillId="10" borderId="2" xfId="12" applyNumberFormat="1" applyFont="1" applyFill="1" applyBorder="1" applyAlignment="1">
      <alignment horizontal="right" vertical="top" wrapText="1"/>
    </xf>
    <xf numFmtId="3" fontId="48" fillId="11" borderId="2" xfId="12" applyNumberFormat="1" applyFont="1" applyFill="1" applyBorder="1" applyAlignment="1">
      <alignment horizontal="right" vertical="top" wrapText="1"/>
    </xf>
    <xf numFmtId="0" fontId="44" fillId="12" borderId="2" xfId="12" applyFont="1" applyFill="1" applyBorder="1" applyAlignment="1">
      <alignment horizontal="center" vertical="top" wrapText="1"/>
    </xf>
    <xf numFmtId="0" fontId="19" fillId="0" borderId="2" xfId="12" applyBorder="1" applyAlignment="1">
      <alignment horizontal="center" vertical="top" wrapText="1"/>
    </xf>
    <xf numFmtId="3" fontId="43" fillId="0" borderId="2" xfId="12" applyNumberFormat="1" applyFont="1" applyBorder="1" applyAlignment="1">
      <alignment horizontal="right" vertical="top" wrapText="1"/>
    </xf>
    <xf numFmtId="3" fontId="44" fillId="8" borderId="2" xfId="12" applyNumberFormat="1" applyFont="1" applyFill="1" applyBorder="1" applyAlignment="1">
      <alignment horizontal="right" vertical="top" wrapText="1"/>
    </xf>
    <xf numFmtId="0" fontId="45" fillId="14" borderId="2" xfId="12" applyFont="1" applyFill="1" applyBorder="1" applyAlignment="1">
      <alignment horizontal="center" vertical="top" wrapText="1"/>
    </xf>
    <xf numFmtId="3" fontId="45" fillId="14" borderId="2" xfId="12" applyNumberFormat="1" applyFont="1" applyFill="1" applyBorder="1" applyAlignment="1">
      <alignment horizontal="right" vertical="top" wrapText="1"/>
    </xf>
    <xf numFmtId="3" fontId="48" fillId="7" borderId="2" xfId="12" applyNumberFormat="1" applyFont="1" applyFill="1" applyBorder="1" applyAlignment="1">
      <alignment horizontal="right" vertical="top" wrapText="1"/>
    </xf>
    <xf numFmtId="0" fontId="19" fillId="0" borderId="0" xfId="12" applyAlignment="1">
      <alignment horizontal="center" vertical="top" wrapText="1"/>
    </xf>
    <xf numFmtId="0" fontId="43" fillId="0" borderId="0" xfId="12" applyFont="1" applyAlignment="1">
      <alignment horizontal="left" vertical="top" wrapText="1"/>
    </xf>
    <xf numFmtId="0" fontId="44" fillId="0" borderId="0" xfId="12" applyFont="1" applyAlignment="1">
      <alignment horizontal="left" vertical="top" wrapText="1"/>
    </xf>
    <xf numFmtId="9" fontId="50" fillId="0" borderId="0" xfId="13" applyNumberFormat="1" applyFont="1" applyAlignment="1">
      <alignment horizontal="right" vertical="top" wrapText="1"/>
    </xf>
    <xf numFmtId="0" fontId="51" fillId="0" borderId="0" xfId="12" applyFont="1" applyAlignment="1">
      <alignment horizontal="center" vertical="top" wrapText="1"/>
    </xf>
    <xf numFmtId="4" fontId="51" fillId="0" borderId="0" xfId="12" applyNumberFormat="1" applyFont="1" applyAlignment="1">
      <alignment horizontal="right" vertical="top" wrapText="1"/>
    </xf>
    <xf numFmtId="167" fontId="51" fillId="0" borderId="0" xfId="13" applyNumberFormat="1" applyFont="1" applyAlignment="1">
      <alignment horizontal="right" vertical="top" wrapText="1"/>
    </xf>
    <xf numFmtId="0" fontId="37" fillId="0" borderId="2" xfId="12" applyFont="1" applyBorder="1" applyAlignment="1">
      <alignment horizontal="center" vertical="center" wrapText="1"/>
    </xf>
    <xf numFmtId="3" fontId="45" fillId="3" borderId="2" xfId="12" applyNumberFormat="1" applyFont="1" applyFill="1" applyBorder="1" applyAlignment="1">
      <alignment horizontal="right" vertical="top" wrapText="1"/>
    </xf>
    <xf numFmtId="0" fontId="41" fillId="0" borderId="0" xfId="12" applyFont="1" applyAlignment="1">
      <alignment horizontal="center" vertical="top" wrapText="1"/>
    </xf>
    <xf numFmtId="0" fontId="41" fillId="0" borderId="0" xfId="12" applyFont="1" applyAlignment="1">
      <alignment horizontal="left" vertical="top" wrapText="1"/>
    </xf>
    <xf numFmtId="4" fontId="41" fillId="0" borderId="0" xfId="12" applyNumberFormat="1" applyFont="1" applyAlignment="1">
      <alignment horizontal="right" vertical="top" wrapText="1"/>
    </xf>
    <xf numFmtId="0" fontId="45" fillId="3" borderId="2" xfId="12" applyFont="1" applyFill="1" applyBorder="1" applyAlignment="1">
      <alignment horizontal="center" vertical="top" wrapText="1"/>
    </xf>
    <xf numFmtId="0" fontId="45" fillId="0" borderId="0" xfId="12" applyFont="1" applyAlignment="1">
      <alignment horizontal="center" vertical="top"/>
    </xf>
    <xf numFmtId="0" fontId="27" fillId="0" borderId="0" xfId="12" applyFont="1" applyAlignment="1">
      <alignment horizontal="right" vertical="top"/>
    </xf>
    <xf numFmtId="0" fontId="27" fillId="0" borderId="0" xfId="12" applyFont="1" applyAlignment="1">
      <alignment horizontal="left" vertical="top"/>
    </xf>
    <xf numFmtId="0" fontId="27" fillId="0" borderId="0" xfId="12" applyFont="1" applyAlignment="1">
      <alignment horizontal="center" vertical="top"/>
    </xf>
    <xf numFmtId="0" fontId="88" fillId="0" borderId="0" xfId="12" applyFont="1" applyAlignment="1">
      <alignment horizontal="left" wrapText="1"/>
    </xf>
    <xf numFmtId="0" fontId="52" fillId="0" borderId="0" xfId="12" applyFont="1" applyAlignment="1">
      <alignment horizontal="right" vertical="top" wrapText="1"/>
    </xf>
    <xf numFmtId="4" fontId="52" fillId="0" borderId="0" xfId="12" applyNumberFormat="1" applyFont="1" applyAlignment="1">
      <alignment horizontal="right" vertical="top" wrapText="1"/>
    </xf>
    <xf numFmtId="0" fontId="27" fillId="0" borderId="0" xfId="12" applyFont="1" applyAlignment="1">
      <alignment horizontal="left" vertical="top" wrapText="1"/>
    </xf>
    <xf numFmtId="0" fontId="88" fillId="0" borderId="0" xfId="12" applyFont="1" applyAlignment="1">
      <alignment horizontal="right" vertical="top" wrapText="1"/>
    </xf>
    <xf numFmtId="3" fontId="27" fillId="0" borderId="0" xfId="12" applyNumberFormat="1" applyFont="1" applyAlignment="1">
      <alignment horizontal="right" vertical="top" wrapText="1"/>
    </xf>
    <xf numFmtId="0" fontId="15" fillId="0" borderId="0" xfId="104" applyFont="1"/>
    <xf numFmtId="0" fontId="27" fillId="0" borderId="0" xfId="104" applyFont="1"/>
    <xf numFmtId="9" fontId="15" fillId="0" borderId="0" xfId="1" applyFont="1"/>
    <xf numFmtId="9" fontId="15" fillId="0" borderId="2" xfId="1" applyFont="1" applyBorder="1" applyAlignment="1">
      <alignment horizontal="right" vertical="center"/>
    </xf>
    <xf numFmtId="0" fontId="15" fillId="0" borderId="0" xfId="104" applyFont="1" applyAlignment="1">
      <alignment horizontal="center"/>
    </xf>
    <xf numFmtId="0" fontId="38" fillId="0" borderId="2" xfId="104" applyFont="1" applyBorder="1" applyAlignment="1">
      <alignment horizontal="center" vertical="center"/>
    </xf>
    <xf numFmtId="0" fontId="27" fillId="0" borderId="2" xfId="104" applyFont="1" applyBorder="1" applyAlignment="1">
      <alignment horizontal="center" vertical="center"/>
    </xf>
    <xf numFmtId="0" fontId="15" fillId="0" borderId="2" xfId="104" applyFont="1" applyBorder="1" applyAlignment="1">
      <alignment horizontal="left" vertical="center" wrapText="1"/>
    </xf>
    <xf numFmtId="0" fontId="15" fillId="0" borderId="2" xfId="104" applyFont="1" applyBorder="1" applyAlignment="1">
      <alignment horizontal="center" vertical="center"/>
    </xf>
    <xf numFmtId="1" fontId="15" fillId="0" borderId="2" xfId="104" applyNumberFormat="1" applyFont="1" applyBorder="1" applyAlignment="1">
      <alignment horizontal="right" vertical="center"/>
    </xf>
    <xf numFmtId="1" fontId="15" fillId="0" borderId="0" xfId="104" applyNumberFormat="1" applyFont="1"/>
    <xf numFmtId="2" fontId="15" fillId="0" borderId="2" xfId="104" applyNumberFormat="1" applyFont="1" applyBorder="1" applyAlignment="1">
      <alignment horizontal="right" vertical="center"/>
    </xf>
    <xf numFmtId="0" fontId="27" fillId="0" borderId="2" xfId="104" applyFont="1" applyBorder="1" applyAlignment="1">
      <alignment horizontal="left" vertical="center" wrapText="1"/>
    </xf>
    <xf numFmtId="0" fontId="15" fillId="0" borderId="0" xfId="104" applyFont="1" applyAlignment="1">
      <alignment horizontal="center" vertical="top" wrapText="1"/>
    </xf>
    <xf numFmtId="3" fontId="15" fillId="0" borderId="0" xfId="104" applyNumberFormat="1" applyFont="1" applyAlignment="1">
      <alignment vertical="top" wrapText="1"/>
    </xf>
    <xf numFmtId="0" fontId="15" fillId="0" borderId="2" xfId="104" applyFont="1" applyBorder="1" applyAlignment="1">
      <alignment horizontal="center" vertical="center" wrapText="1"/>
    </xf>
    <xf numFmtId="9" fontId="15" fillId="0" borderId="0" xfId="104" applyNumberFormat="1" applyFont="1" applyAlignment="1">
      <alignment vertical="top" wrapText="1"/>
    </xf>
    <xf numFmtId="2" fontId="15" fillId="0" borderId="0" xfId="104" applyNumberFormat="1" applyFont="1"/>
    <xf numFmtId="0" fontId="31" fillId="0" borderId="0" xfId="0" applyFont="1" applyAlignment="1">
      <alignment horizontal="center" vertical="center" wrapText="1"/>
    </xf>
    <xf numFmtId="3" fontId="27" fillId="0" borderId="0" xfId="0" applyNumberFormat="1" applyFont="1" applyAlignment="1">
      <alignment vertical="top" wrapText="1"/>
    </xf>
    <xf numFmtId="0" fontId="32" fillId="0" borderId="0" xfId="0" applyFont="1" applyAlignment="1">
      <alignment vertical="top" wrapText="1"/>
    </xf>
    <xf numFmtId="3" fontId="32" fillId="0" borderId="0" xfId="0" applyNumberFormat="1" applyFont="1" applyAlignment="1">
      <alignment vertical="top" wrapText="1"/>
    </xf>
    <xf numFmtId="9" fontId="32" fillId="0" borderId="0" xfId="105" applyFont="1" applyAlignment="1">
      <alignment vertical="top" wrapText="1"/>
    </xf>
    <xf numFmtId="1" fontId="32" fillId="0" borderId="0" xfId="0" applyNumberFormat="1" applyFont="1" applyAlignment="1">
      <alignment vertical="top" wrapText="1"/>
    </xf>
    <xf numFmtId="0" fontId="27" fillId="0" borderId="0" xfId="0" applyFont="1" applyAlignment="1">
      <alignment vertical="top" wrapText="1"/>
    </xf>
    <xf numFmtId="0" fontId="32" fillId="0" borderId="0" xfId="0" applyFont="1" applyAlignment="1">
      <alignment wrapText="1"/>
    </xf>
    <xf numFmtId="0" fontId="32" fillId="0" borderId="0" xfId="0" applyFont="1" applyBorder="1" applyAlignment="1">
      <alignment vertical="top" wrapText="1"/>
    </xf>
    <xf numFmtId="0" fontId="32" fillId="0" borderId="0" xfId="0" applyFont="1" applyBorder="1"/>
    <xf numFmtId="0" fontId="15" fillId="0" borderId="0" xfId="104" applyFont="1" applyBorder="1"/>
    <xf numFmtId="0" fontId="52" fillId="0" borderId="0" xfId="0" applyFont="1" applyAlignment="1">
      <alignment horizontal="right" vertical="top" wrapText="1"/>
    </xf>
    <xf numFmtId="0" fontId="27" fillId="12" borderId="0" xfId="12" applyFont="1" applyFill="1" applyAlignment="1">
      <alignment horizontal="center" vertical="center" wrapText="1"/>
    </xf>
    <xf numFmtId="0" fontId="27" fillId="12" borderId="0" xfId="12" applyFont="1" applyFill="1" applyAlignment="1">
      <alignment vertical="center" wrapText="1"/>
    </xf>
    <xf numFmtId="0" fontId="14" fillId="0" borderId="0" xfId="12" applyFont="1" applyAlignment="1">
      <alignment horizontal="left" wrapText="1"/>
    </xf>
    <xf numFmtId="0" fontId="14" fillId="0" borderId="0" xfId="12" applyFont="1" applyAlignment="1">
      <alignment horizontal="left" vertical="top" wrapText="1"/>
    </xf>
    <xf numFmtId="0" fontId="14" fillId="0" borderId="0" xfId="12" applyFont="1" applyAlignment="1">
      <alignment horizontal="center" wrapText="1"/>
    </xf>
    <xf numFmtId="0" fontId="14" fillId="0" borderId="0" xfId="12" applyFont="1" applyAlignment="1">
      <alignment horizontal="right" vertical="top" wrapText="1"/>
    </xf>
    <xf numFmtId="0" fontId="14" fillId="0" borderId="0" xfId="12" applyFont="1" applyAlignment="1">
      <alignment wrapText="1"/>
    </xf>
    <xf numFmtId="0" fontId="14" fillId="0" borderId="0" xfId="12" applyFont="1" applyAlignment="1">
      <alignment horizontal="center" vertical="top"/>
    </xf>
    <xf numFmtId="0" fontId="14" fillId="0" borderId="0" xfId="12" applyFont="1" applyAlignment="1">
      <alignment horizontal="right" vertical="top"/>
    </xf>
    <xf numFmtId="0" fontId="14" fillId="0" borderId="0" xfId="12" applyFont="1" applyAlignment="1">
      <alignment horizontal="left" vertical="top"/>
    </xf>
    <xf numFmtId="0" fontId="14" fillId="0" borderId="0" xfId="12" applyFont="1" applyAlignment="1">
      <alignment horizontal="center" vertical="top" wrapText="1"/>
    </xf>
    <xf numFmtId="4" fontId="14" fillId="0" borderId="0" xfId="12" applyNumberFormat="1" applyFont="1" applyAlignment="1">
      <alignment horizontal="right" vertical="top" wrapText="1"/>
    </xf>
    <xf numFmtId="0" fontId="14" fillId="0" borderId="0" xfId="12" applyFont="1" applyFill="1" applyAlignment="1">
      <alignment horizontal="center" vertical="top" wrapText="1"/>
    </xf>
    <xf numFmtId="0" fontId="32" fillId="0" borderId="0" xfId="0" applyFont="1" applyAlignment="1">
      <alignment horizontal="right" vertical="top" wrapText="1"/>
    </xf>
    <xf numFmtId="0" fontId="27" fillId="0" borderId="0" xfId="0" applyFont="1" applyAlignment="1">
      <alignment horizontal="left" vertical="top" wrapText="1"/>
    </xf>
    <xf numFmtId="3" fontId="27" fillId="0" borderId="0" xfId="0" applyNumberFormat="1" applyFont="1" applyAlignment="1">
      <alignment horizontal="right" vertical="top" wrapText="1"/>
    </xf>
    <xf numFmtId="0" fontId="24" fillId="0" borderId="0" xfId="0" applyFont="1" applyAlignment="1">
      <alignment wrapText="1"/>
    </xf>
    <xf numFmtId="0" fontId="24" fillId="0" borderId="0" xfId="0" applyFont="1" applyAlignment="1">
      <alignment horizontal="center" vertical="top" wrapText="1"/>
    </xf>
    <xf numFmtId="0" fontId="52" fillId="0" borderId="2" xfId="12" quotePrefix="1" applyFont="1" applyBorder="1" applyAlignment="1">
      <alignment horizontal="left" vertical="top" wrapText="1"/>
    </xf>
    <xf numFmtId="0" fontId="52" fillId="0" borderId="2" xfId="12" applyFont="1" applyBorder="1" applyAlignment="1">
      <alignment horizontal="left" vertical="top" wrapText="1"/>
    </xf>
    <xf numFmtId="0" fontId="37" fillId="0" borderId="2" xfId="12" applyFont="1" applyBorder="1" applyAlignment="1">
      <alignment horizontal="center" vertical="center" wrapText="1"/>
    </xf>
    <xf numFmtId="0" fontId="27" fillId="0" borderId="3" xfId="12" applyFont="1" applyFill="1" applyBorder="1" applyAlignment="1">
      <alignment horizontal="center" vertical="top" wrapText="1"/>
    </xf>
    <xf numFmtId="0" fontId="27" fillId="0" borderId="4" xfId="12" applyFont="1" applyBorder="1" applyAlignment="1">
      <alignment horizontal="left" vertical="top" wrapText="1"/>
    </xf>
    <xf numFmtId="0" fontId="52" fillId="0" borderId="4" xfId="12" applyFont="1" applyBorder="1" applyAlignment="1">
      <alignment horizontal="right" vertical="top" wrapText="1"/>
    </xf>
    <xf numFmtId="0" fontId="14" fillId="0" borderId="4" xfId="12" applyFont="1" applyBorder="1" applyAlignment="1">
      <alignment horizontal="right" vertical="top" wrapText="1"/>
    </xf>
    <xf numFmtId="0" fontId="14" fillId="0" borderId="30" xfId="12" applyFont="1" applyBorder="1" applyAlignment="1">
      <alignment horizontal="right" vertical="top" wrapText="1"/>
    </xf>
    <xf numFmtId="0" fontId="52" fillId="0" borderId="0" xfId="12" applyFont="1" applyBorder="1" applyAlignment="1">
      <alignment horizontal="right" vertical="top" wrapText="1"/>
    </xf>
    <xf numFmtId="0" fontId="14" fillId="0" borderId="0" xfId="12" applyFont="1" applyBorder="1" applyAlignment="1">
      <alignment horizontal="right" vertical="top" wrapText="1"/>
    </xf>
    <xf numFmtId="0" fontId="14" fillId="0" borderId="32" xfId="12" applyFont="1" applyBorder="1" applyAlignment="1">
      <alignment horizontal="right" vertical="top" wrapText="1"/>
    </xf>
    <xf numFmtId="0" fontId="14" fillId="0" borderId="31" xfId="12" applyFont="1" applyFill="1" applyBorder="1" applyAlignment="1">
      <alignment horizontal="center" vertical="top" wrapText="1"/>
    </xf>
    <xf numFmtId="0" fontId="14" fillId="0" borderId="0" xfId="12" applyFont="1" applyBorder="1" applyAlignment="1">
      <alignment horizontal="left" wrapText="1"/>
    </xf>
    <xf numFmtId="3" fontId="52" fillId="0" borderId="0" xfId="12" applyNumberFormat="1" applyFont="1" applyBorder="1" applyAlignment="1">
      <alignment horizontal="right" vertical="top" wrapText="1"/>
    </xf>
    <xf numFmtId="3" fontId="14" fillId="0" borderId="0" xfId="12" applyNumberFormat="1" applyFont="1" applyBorder="1" applyAlignment="1">
      <alignment horizontal="right" vertical="top" wrapText="1"/>
    </xf>
    <xf numFmtId="0" fontId="14" fillId="0" borderId="6" xfId="12" applyFont="1" applyFill="1" applyBorder="1" applyAlignment="1">
      <alignment horizontal="center" vertical="top" wrapText="1"/>
    </xf>
    <xf numFmtId="0" fontId="27" fillId="0" borderId="29" xfId="12" applyFont="1" applyBorder="1" applyAlignment="1">
      <alignment horizontal="left" vertical="top" wrapText="1"/>
    </xf>
    <xf numFmtId="4" fontId="89" fillId="0" borderId="29" xfId="12" applyNumberFormat="1" applyFont="1" applyBorder="1" applyAlignment="1">
      <alignment horizontal="right" vertical="top" wrapText="1"/>
    </xf>
    <xf numFmtId="3" fontId="27" fillId="0" borderId="29" xfId="12" applyNumberFormat="1" applyFont="1" applyBorder="1" applyAlignment="1">
      <alignment horizontal="right" vertical="top" wrapText="1"/>
    </xf>
    <xf numFmtId="3" fontId="27" fillId="0" borderId="16" xfId="12" applyNumberFormat="1" applyFont="1" applyBorder="1" applyAlignment="1">
      <alignment horizontal="right" vertical="top" wrapText="1"/>
    </xf>
    <xf numFmtId="0" fontId="27" fillId="0" borderId="3" xfId="12" applyFont="1" applyBorder="1" applyAlignment="1">
      <alignment horizontal="center" vertical="top" wrapText="1"/>
    </xf>
    <xf numFmtId="0" fontId="14" fillId="0" borderId="31" xfId="12" applyFont="1" applyBorder="1" applyAlignment="1">
      <alignment horizontal="center" vertical="top" wrapText="1"/>
    </xf>
    <xf numFmtId="0" fontId="14" fillId="0" borderId="0" xfId="12" applyFont="1" applyBorder="1" applyAlignment="1">
      <alignment horizontal="left" vertical="top" wrapText="1"/>
    </xf>
    <xf numFmtId="0" fontId="14" fillId="0" borderId="6" xfId="12" applyFont="1" applyBorder="1" applyAlignment="1">
      <alignment horizontal="center" vertical="top" wrapText="1"/>
    </xf>
    <xf numFmtId="0" fontId="88" fillId="0" borderId="29" xfId="12" applyFont="1" applyBorder="1" applyAlignment="1">
      <alignment horizontal="right" vertical="top" wrapText="1"/>
    </xf>
    <xf numFmtId="0" fontId="52" fillId="0" borderId="29" xfId="12" applyFont="1" applyBorder="1" applyAlignment="1">
      <alignment horizontal="right" vertical="top" wrapText="1"/>
    </xf>
    <xf numFmtId="0" fontId="27" fillId="0" borderId="4" xfId="12" applyFont="1" applyBorder="1" applyAlignment="1">
      <alignment horizontal="left" vertical="top"/>
    </xf>
    <xf numFmtId="3" fontId="14" fillId="0" borderId="0" xfId="12" applyNumberFormat="1" applyFont="1" applyBorder="1" applyAlignment="1">
      <alignment horizontal="left" wrapText="1"/>
    </xf>
    <xf numFmtId="3" fontId="14" fillId="0" borderId="32" xfId="12" applyNumberFormat="1" applyFont="1" applyBorder="1" applyAlignment="1">
      <alignment horizontal="right" vertical="top" wrapText="1"/>
    </xf>
    <xf numFmtId="0" fontId="52" fillId="0" borderId="0" xfId="0" applyFont="1" applyBorder="1" applyAlignment="1">
      <alignment horizontal="right" vertical="top" wrapText="1"/>
    </xf>
    <xf numFmtId="0" fontId="14" fillId="0" borderId="32" xfId="12" applyFont="1" applyBorder="1" applyAlignment="1">
      <alignment wrapText="1"/>
    </xf>
    <xf numFmtId="0" fontId="32" fillId="0" borderId="0" xfId="0" applyFont="1" applyBorder="1" applyAlignment="1">
      <alignment wrapText="1"/>
    </xf>
    <xf numFmtId="0" fontId="27" fillId="0" borderId="0" xfId="0" applyFont="1" applyBorder="1" applyAlignment="1">
      <alignment horizontal="left" vertical="top" wrapText="1"/>
    </xf>
    <xf numFmtId="0" fontId="52" fillId="0" borderId="4" xfId="0" applyFont="1" applyBorder="1" applyAlignment="1">
      <alignment horizontal="right" vertical="top" wrapText="1"/>
    </xf>
    <xf numFmtId="0" fontId="24" fillId="0" borderId="4" xfId="0" applyFont="1" applyBorder="1" applyAlignment="1">
      <alignment horizontal="right" vertical="top" wrapText="1"/>
    </xf>
    <xf numFmtId="0" fontId="24" fillId="0" borderId="30" xfId="0" applyFont="1" applyBorder="1" applyAlignment="1">
      <alignment horizontal="right" vertical="top" wrapText="1"/>
    </xf>
    <xf numFmtId="0" fontId="24" fillId="0" borderId="31" xfId="0" applyFont="1" applyBorder="1" applyAlignment="1">
      <alignment horizontal="center" vertical="top" wrapText="1"/>
    </xf>
    <xf numFmtId="3" fontId="24" fillId="0" borderId="0" xfId="0" applyNumberFormat="1" applyFont="1" applyBorder="1" applyAlignment="1">
      <alignment horizontal="right" vertical="top" wrapText="1"/>
    </xf>
    <xf numFmtId="0" fontId="24" fillId="0" borderId="32" xfId="0" applyFont="1" applyBorder="1" applyAlignment="1">
      <alignment horizontal="right" vertical="top" wrapText="1"/>
    </xf>
    <xf numFmtId="0" fontId="24" fillId="0" borderId="6" xfId="0" applyFont="1" applyBorder="1" applyAlignment="1">
      <alignment horizontal="center" vertical="top" wrapText="1"/>
    </xf>
    <xf numFmtId="0" fontId="27" fillId="0" borderId="29" xfId="0" applyFont="1" applyBorder="1" applyAlignment="1">
      <alignment horizontal="left" vertical="top" wrapText="1"/>
    </xf>
    <xf numFmtId="0" fontId="52" fillId="0" borderId="29" xfId="0" applyFont="1" applyBorder="1" applyAlignment="1">
      <alignment horizontal="right" vertical="top" wrapText="1"/>
    </xf>
    <xf numFmtId="3" fontId="27" fillId="0" borderId="29" xfId="0" applyNumberFormat="1" applyFont="1" applyBorder="1" applyAlignment="1">
      <alignment horizontal="right" vertical="top" wrapText="1"/>
    </xf>
    <xf numFmtId="3" fontId="27" fillId="0" borderId="16" xfId="0" applyNumberFormat="1" applyFont="1" applyBorder="1" applyAlignment="1">
      <alignment horizontal="right" vertical="top" wrapText="1"/>
    </xf>
    <xf numFmtId="3" fontId="52" fillId="0" borderId="0" xfId="0" applyNumberFormat="1" applyFont="1" applyBorder="1" applyAlignment="1">
      <alignment horizontal="right" vertical="top" wrapText="1"/>
    </xf>
    <xf numFmtId="0" fontId="13" fillId="0" borderId="2" xfId="12" applyFont="1" applyFill="1" applyBorder="1" applyAlignment="1">
      <alignment horizontal="center" vertical="top" wrapText="1"/>
    </xf>
    <xf numFmtId="3" fontId="13" fillId="0" borderId="2" xfId="12" applyNumberFormat="1" applyFont="1" applyFill="1" applyBorder="1" applyAlignment="1">
      <alignment horizontal="right" vertical="top" wrapText="1"/>
    </xf>
    <xf numFmtId="3" fontId="44" fillId="0" borderId="2" xfId="12" applyNumberFormat="1" applyFont="1" applyFill="1" applyBorder="1" applyAlignment="1">
      <alignment horizontal="right" vertical="top" wrapText="1"/>
    </xf>
    <xf numFmtId="0" fontId="31" fillId="5" borderId="12" xfId="12" applyFont="1" applyFill="1" applyBorder="1" applyAlignment="1">
      <alignment horizontal="center" vertical="center" wrapText="1"/>
    </xf>
    <xf numFmtId="0" fontId="31" fillId="5" borderId="11" xfId="12" applyFont="1" applyFill="1" applyBorder="1" applyAlignment="1">
      <alignment horizontal="center" vertical="center" wrapText="1"/>
    </xf>
    <xf numFmtId="0" fontId="90" fillId="5" borderId="11" xfId="12" applyFont="1" applyFill="1" applyBorder="1" applyAlignment="1">
      <alignment horizontal="center" vertical="center" wrapText="1"/>
    </xf>
    <xf numFmtId="0" fontId="38" fillId="5" borderId="13" xfId="12" applyFont="1" applyFill="1" applyBorder="1" applyAlignment="1">
      <alignment horizontal="center" vertical="center" wrapText="1"/>
    </xf>
    <xf numFmtId="3" fontId="43" fillId="3" borderId="2" xfId="12" applyNumberFormat="1" applyFont="1" applyFill="1" applyBorder="1" applyAlignment="1">
      <alignment horizontal="right" vertical="top" wrapText="1"/>
    </xf>
    <xf numFmtId="3" fontId="43" fillId="0" borderId="0" xfId="12" applyNumberFormat="1" applyFont="1" applyAlignment="1">
      <alignment horizontal="left" vertical="top" wrapText="1"/>
    </xf>
    <xf numFmtId="166" fontId="40" fillId="0" borderId="2" xfId="0" applyNumberFormat="1" applyFont="1" applyBorder="1" applyAlignment="1">
      <alignment horizontal="right" vertical="top" wrapText="1"/>
    </xf>
    <xf numFmtId="166" fontId="39" fillId="0" borderId="2" xfId="0" applyNumberFormat="1" applyFont="1" applyBorder="1" applyAlignment="1">
      <alignment horizontal="right" vertical="top" wrapText="1"/>
    </xf>
    <xf numFmtId="0" fontId="91" fillId="0" borderId="2" xfId="12" applyFont="1" applyBorder="1" applyAlignment="1">
      <alignment horizontal="center" vertical="center" wrapText="1"/>
    </xf>
    <xf numFmtId="0" fontId="38" fillId="0" borderId="2" xfId="12" applyFont="1" applyBorder="1" applyAlignment="1">
      <alignment horizontal="center" vertical="center" wrapText="1"/>
    </xf>
    <xf numFmtId="0" fontId="92" fillId="0" borderId="2" xfId="12" applyFont="1" applyBorder="1" applyAlignment="1">
      <alignment horizontal="center" vertical="center" wrapText="1"/>
    </xf>
    <xf numFmtId="0" fontId="102" fillId="0" borderId="0" xfId="0" applyFont="1"/>
    <xf numFmtId="0" fontId="95" fillId="0" borderId="0" xfId="0" applyFont="1"/>
    <xf numFmtId="0" fontId="96" fillId="0" borderId="0" xfId="0" applyFont="1"/>
    <xf numFmtId="0" fontId="96" fillId="2" borderId="0" xfId="0" applyFont="1" applyFill="1" applyAlignment="1">
      <alignment horizontal="center"/>
    </xf>
    <xf numFmtId="0" fontId="93" fillId="0" borderId="0" xfId="0" applyFont="1"/>
    <xf numFmtId="3" fontId="101" fillId="0" borderId="2" xfId="0" applyNumberFormat="1" applyFont="1" applyBorder="1" applyAlignment="1">
      <alignment horizontal="right" vertical="center"/>
    </xf>
    <xf numFmtId="0" fontId="101" fillId="0" borderId="2" xfId="0" applyFont="1" applyBorder="1" applyAlignment="1">
      <alignment vertical="center" wrapText="1"/>
    </xf>
    <xf numFmtId="0" fontId="101" fillId="0" borderId="2" xfId="0" applyFont="1" applyBorder="1" applyAlignment="1">
      <alignment horizontal="right" vertical="center"/>
    </xf>
    <xf numFmtId="3" fontId="102" fillId="0" borderId="2" xfId="0" applyNumberFormat="1" applyFont="1" applyBorder="1" applyAlignment="1">
      <alignment horizontal="right" vertical="center"/>
    </xf>
    <xf numFmtId="0" fontId="100" fillId="0" borderId="2" xfId="0" applyFont="1" applyBorder="1" applyAlignment="1">
      <alignment horizontal="center" vertical="center" wrapText="1"/>
    </xf>
    <xf numFmtId="0" fontId="99" fillId="3" borderId="2" xfId="0" applyFont="1" applyFill="1" applyBorder="1" applyAlignment="1">
      <alignment vertical="center" wrapText="1"/>
    </xf>
    <xf numFmtId="3" fontId="98" fillId="3" borderId="2" xfId="0" applyNumberFormat="1" applyFont="1" applyFill="1" applyBorder="1" applyAlignment="1">
      <alignment horizontal="right" vertical="center"/>
    </xf>
    <xf numFmtId="0" fontId="102" fillId="0" borderId="2" xfId="0" applyFont="1" applyBorder="1" applyAlignment="1">
      <alignment horizontal="center" vertical="center"/>
    </xf>
    <xf numFmtId="0" fontId="100" fillId="0" borderId="2" xfId="0" applyFont="1" applyBorder="1" applyAlignment="1">
      <alignment horizontal="center" vertical="center"/>
    </xf>
    <xf numFmtId="0" fontId="96" fillId="6" borderId="2" xfId="0" applyFont="1" applyFill="1" applyBorder="1" applyAlignment="1">
      <alignment horizontal="center" vertical="center"/>
    </xf>
    <xf numFmtId="0" fontId="97" fillId="6" borderId="2" xfId="0" applyFont="1" applyFill="1" applyBorder="1" applyAlignment="1">
      <alignment vertical="center" wrapText="1"/>
    </xf>
    <xf numFmtId="3" fontId="96" fillId="6" borderId="2" xfId="0" applyNumberFormat="1" applyFont="1" applyFill="1" applyBorder="1" applyAlignment="1">
      <alignment horizontal="right" vertical="center"/>
    </xf>
    <xf numFmtId="0" fontId="98" fillId="3" borderId="2" xfId="0" applyFont="1" applyFill="1" applyBorder="1" applyAlignment="1">
      <alignment horizontal="center" vertical="center"/>
    </xf>
    <xf numFmtId="0" fontId="95" fillId="0" borderId="2" xfId="0" applyFont="1" applyBorder="1" applyAlignment="1">
      <alignment horizontal="center" vertical="center"/>
    </xf>
    <xf numFmtId="0" fontId="94" fillId="0" borderId="2" xfId="0" applyFont="1" applyBorder="1" applyAlignment="1">
      <alignment horizontal="left" vertical="center" wrapText="1" indent="2"/>
    </xf>
    <xf numFmtId="3" fontId="94" fillId="0" borderId="2" xfId="0" applyNumberFormat="1" applyFont="1" applyBorder="1" applyAlignment="1">
      <alignment horizontal="right" vertical="center"/>
    </xf>
    <xf numFmtId="0" fontId="93" fillId="12" borderId="2" xfId="0" applyFont="1" applyFill="1" applyBorder="1" applyAlignment="1">
      <alignment horizontal="center" vertical="center"/>
    </xf>
    <xf numFmtId="0" fontId="93" fillId="12" borderId="2" xfId="0" applyFont="1" applyFill="1" applyBorder="1" applyAlignment="1">
      <alignment vertical="center"/>
    </xf>
    <xf numFmtId="3" fontId="93" fillId="12" borderId="2" xfId="0" applyNumberFormat="1" applyFont="1" applyFill="1" applyBorder="1" applyAlignment="1">
      <alignment horizontal="right" vertical="center"/>
    </xf>
    <xf numFmtId="0" fontId="98" fillId="0" borderId="0" xfId="0" applyFont="1" applyAlignment="1">
      <alignment horizontal="center"/>
    </xf>
    <xf numFmtId="0" fontId="96" fillId="0" borderId="0" xfId="0" applyFont="1" applyAlignment="1">
      <alignment horizontal="center"/>
    </xf>
    <xf numFmtId="171" fontId="96" fillId="0" borderId="0" xfId="0" applyNumberFormat="1" applyFont="1"/>
    <xf numFmtId="166" fontId="102" fillId="0" borderId="0" xfId="0" applyNumberFormat="1" applyFont="1"/>
    <xf numFmtId="1" fontId="102" fillId="0" borderId="0" xfId="0" applyNumberFormat="1" applyFont="1"/>
    <xf numFmtId="178" fontId="102" fillId="0" borderId="0" xfId="0" applyNumberFormat="1" applyFont="1"/>
    <xf numFmtId="4" fontId="102" fillId="0" borderId="0" xfId="0" applyNumberFormat="1" applyFont="1"/>
    <xf numFmtId="0" fontId="12" fillId="0" borderId="0" xfId="12" applyFont="1" applyBorder="1" applyAlignment="1">
      <alignment horizontal="left" wrapText="1"/>
    </xf>
    <xf numFmtId="0" fontId="102" fillId="0" borderId="0" xfId="0" applyFont="1" applyAlignment="1">
      <alignment horizontal="center"/>
    </xf>
    <xf numFmtId="3" fontId="103" fillId="3" borderId="2" xfId="0" applyNumberFormat="1" applyFont="1" applyFill="1" applyBorder="1" applyAlignment="1">
      <alignment horizontal="right" vertical="center"/>
    </xf>
    <xf numFmtId="3" fontId="104" fillId="0" borderId="2" xfId="0" applyNumberFormat="1" applyFont="1" applyBorder="1" applyAlignment="1">
      <alignment horizontal="right" vertical="center"/>
    </xf>
    <xf numFmtId="3" fontId="105" fillId="12" borderId="2" xfId="0" applyNumberFormat="1" applyFont="1" applyFill="1" applyBorder="1" applyAlignment="1">
      <alignment horizontal="right" vertical="center"/>
    </xf>
    <xf numFmtId="0" fontId="98" fillId="0" borderId="0" xfId="0" applyFont="1"/>
    <xf numFmtId="166" fontId="98" fillId="0" borderId="0" xfId="0" applyNumberFormat="1" applyFont="1"/>
    <xf numFmtId="0" fontId="33" fillId="0" borderId="7" xfId="0" applyFont="1" applyBorder="1" applyAlignment="1">
      <alignment horizontal="center" vertical="top" wrapText="1"/>
    </xf>
    <xf numFmtId="0" fontId="33" fillId="0" borderId="8" xfId="0" applyFont="1" applyBorder="1" applyAlignment="1">
      <alignment horizontal="left" vertical="top"/>
    </xf>
    <xf numFmtId="0" fontId="32" fillId="0" borderId="8" xfId="0" applyFont="1" applyBorder="1" applyAlignment="1">
      <alignment vertical="top" wrapText="1"/>
    </xf>
    <xf numFmtId="0" fontId="32" fillId="0" borderId="9" xfId="0" applyFont="1" applyBorder="1" applyAlignment="1">
      <alignment vertical="top" wrapText="1"/>
    </xf>
    <xf numFmtId="0" fontId="32" fillId="0" borderId="14" xfId="0" applyFont="1" applyBorder="1" applyAlignment="1">
      <alignment vertical="top" wrapText="1"/>
    </xf>
    <xf numFmtId="0" fontId="27" fillId="0" borderId="0" xfId="0" applyFont="1" applyBorder="1" applyAlignment="1">
      <alignment vertical="top"/>
    </xf>
    <xf numFmtId="0" fontId="32" fillId="0" borderId="17" xfId="0" applyFont="1" applyBorder="1" applyAlignment="1">
      <alignment vertical="top" wrapText="1"/>
    </xf>
    <xf numFmtId="0" fontId="31" fillId="0" borderId="0" xfId="0" applyFont="1" applyBorder="1" applyAlignment="1">
      <alignment horizontal="center" vertical="center" wrapText="1"/>
    </xf>
    <xf numFmtId="0" fontId="31" fillId="0" borderId="17" xfId="0" applyFont="1" applyBorder="1" applyAlignment="1">
      <alignment horizontal="center" vertical="center" wrapText="1"/>
    </xf>
    <xf numFmtId="0" fontId="32" fillId="0" borderId="0" xfId="0" applyFont="1" applyBorder="1" applyAlignment="1">
      <alignment horizontal="center" vertical="top" wrapText="1"/>
    </xf>
    <xf numFmtId="3" fontId="32" fillId="0" borderId="0" xfId="0" applyNumberFormat="1" applyFont="1" applyBorder="1" applyAlignment="1">
      <alignment vertical="top" wrapText="1"/>
    </xf>
    <xf numFmtId="3" fontId="32" fillId="0" borderId="17" xfId="0" applyNumberFormat="1" applyFont="1" applyBorder="1" applyAlignment="1">
      <alignment vertical="top" wrapText="1"/>
    </xf>
    <xf numFmtId="9" fontId="32" fillId="0" borderId="0" xfId="1" applyFont="1" applyBorder="1" applyAlignment="1">
      <alignment vertical="top" wrapText="1"/>
    </xf>
    <xf numFmtId="1" fontId="32" fillId="0" borderId="17" xfId="0" applyNumberFormat="1" applyFont="1" applyBorder="1" applyAlignment="1">
      <alignment vertical="top" wrapText="1"/>
    </xf>
    <xf numFmtId="0" fontId="32" fillId="0" borderId="15" xfId="0" applyFont="1" applyBorder="1" applyAlignment="1">
      <alignment vertical="top" wrapText="1"/>
    </xf>
    <xf numFmtId="0" fontId="27" fillId="0" borderId="10" xfId="0" applyFont="1" applyBorder="1" applyAlignment="1">
      <alignment horizontal="center" vertical="top" wrapText="1"/>
    </xf>
    <xf numFmtId="0" fontId="32" fillId="0" borderId="10" xfId="0" applyFont="1" applyBorder="1" applyAlignment="1">
      <alignment vertical="top" wrapText="1"/>
    </xf>
    <xf numFmtId="3" fontId="27" fillId="5" borderId="19" xfId="0" applyNumberFormat="1" applyFont="1" applyFill="1" applyBorder="1" applyAlignment="1">
      <alignment vertical="top" wrapText="1"/>
    </xf>
    <xf numFmtId="0" fontId="27" fillId="0" borderId="0" xfId="104" applyFont="1" applyAlignment="1">
      <alignment horizontal="center"/>
    </xf>
    <xf numFmtId="0" fontId="27" fillId="0" borderId="7" xfId="104" applyFont="1" applyBorder="1" applyAlignment="1">
      <alignment horizontal="center"/>
    </xf>
    <xf numFmtId="0" fontId="27" fillId="0" borderId="8" xfId="104" applyFont="1" applyBorder="1" applyAlignment="1">
      <alignment horizontal="left"/>
    </xf>
    <xf numFmtId="0" fontId="27" fillId="0" borderId="0" xfId="104" applyFont="1" applyBorder="1" applyAlignment="1">
      <alignment horizontal="center"/>
    </xf>
    <xf numFmtId="0" fontId="38" fillId="0" borderId="14" xfId="104" applyFont="1" applyBorder="1" applyAlignment="1">
      <alignment horizontal="center"/>
    </xf>
    <xf numFmtId="0" fontId="31" fillId="0" borderId="0" xfId="0" applyFont="1" applyBorder="1" applyAlignment="1">
      <alignment vertical="top"/>
    </xf>
    <xf numFmtId="0" fontId="29" fillId="0" borderId="0" xfId="0" applyFont="1" applyBorder="1" applyAlignment="1">
      <alignment horizontal="center" vertical="top" wrapText="1"/>
    </xf>
    <xf numFmtId="9" fontId="32" fillId="0" borderId="0" xfId="105" applyFont="1" applyBorder="1" applyAlignment="1">
      <alignment vertical="top" wrapText="1"/>
    </xf>
    <xf numFmtId="0" fontId="27" fillId="0" borderId="0" xfId="0" applyFont="1" applyBorder="1" applyAlignment="1">
      <alignment horizontal="center" vertical="top" wrapText="1"/>
    </xf>
    <xf numFmtId="3" fontId="27" fillId="5" borderId="17" xfId="0" applyNumberFormat="1" applyFont="1" applyFill="1" applyBorder="1" applyAlignment="1">
      <alignment vertical="top" wrapText="1"/>
    </xf>
    <xf numFmtId="0" fontId="27" fillId="0" borderId="14" xfId="104" applyFont="1" applyBorder="1" applyAlignment="1">
      <alignment horizontal="center"/>
    </xf>
    <xf numFmtId="0" fontId="27" fillId="0" borderId="7" xfId="0" applyFont="1" applyBorder="1" applyAlignment="1">
      <alignment vertical="top"/>
    </xf>
    <xf numFmtId="0" fontId="27" fillId="0" borderId="14" xfId="0" applyFont="1" applyBorder="1" applyAlignment="1">
      <alignment vertical="top" wrapText="1"/>
    </xf>
    <xf numFmtId="0" fontId="31" fillId="0" borderId="14" xfId="0" applyFont="1" applyBorder="1" applyAlignment="1">
      <alignment horizontal="center" vertical="center" wrapText="1"/>
    </xf>
    <xf numFmtId="0" fontId="27" fillId="0" borderId="15" xfId="0" applyFont="1" applyBorder="1" applyAlignment="1">
      <alignment horizontal="center" vertical="top" wrapText="1"/>
    </xf>
    <xf numFmtId="0" fontId="27" fillId="0" borderId="14" xfId="0" applyFont="1" applyBorder="1" applyAlignment="1">
      <alignment vertical="top"/>
    </xf>
    <xf numFmtId="0" fontId="31" fillId="0" borderId="14" xfId="0" applyFont="1" applyBorder="1" applyAlignment="1">
      <alignment vertical="top"/>
    </xf>
    <xf numFmtId="0" fontId="27" fillId="0" borderId="14" xfId="0" applyFont="1" applyBorder="1" applyAlignment="1">
      <alignment horizontal="center" vertical="top" wrapText="1"/>
    </xf>
    <xf numFmtId="3" fontId="27" fillId="0" borderId="17" xfId="0" applyNumberFormat="1" applyFont="1" applyBorder="1" applyAlignment="1">
      <alignment vertical="top" wrapText="1"/>
    </xf>
    <xf numFmtId="0" fontId="32" fillId="0" borderId="10" xfId="0" applyFont="1" applyBorder="1"/>
    <xf numFmtId="0" fontId="57" fillId="0" borderId="0" xfId="104" applyFont="1"/>
    <xf numFmtId="0" fontId="27" fillId="0" borderId="0" xfId="0" applyFont="1" applyBorder="1" applyAlignment="1">
      <alignment vertical="top" wrapText="1"/>
    </xf>
    <xf numFmtId="0" fontId="12" fillId="0" borderId="0" xfId="12" applyFont="1" applyAlignment="1">
      <alignment horizontal="left" vertical="top"/>
    </xf>
    <xf numFmtId="3" fontId="102" fillId="0" borderId="0" xfId="0" applyNumberFormat="1" applyFont="1"/>
    <xf numFmtId="0" fontId="106" fillId="0" borderId="0" xfId="0" applyFont="1"/>
    <xf numFmtId="0" fontId="107" fillId="0" borderId="0" xfId="12" applyFont="1" applyAlignment="1">
      <alignment horizontal="center" vertical="top"/>
    </xf>
    <xf numFmtId="0" fontId="107" fillId="0" borderId="0" xfId="12" applyFont="1" applyAlignment="1">
      <alignment horizontal="left" vertical="top"/>
    </xf>
    <xf numFmtId="0" fontId="57" fillId="0" borderId="0" xfId="12" applyFont="1" applyAlignment="1">
      <alignment horizontal="left" vertical="top"/>
    </xf>
    <xf numFmtId="0" fontId="107" fillId="0" borderId="0" xfId="12" applyFont="1" applyAlignment="1">
      <alignment horizontal="left" vertical="top" wrapText="1"/>
    </xf>
    <xf numFmtId="0" fontId="100" fillId="0" borderId="33" xfId="0" applyFont="1" applyBorder="1" applyAlignment="1">
      <alignment horizontal="center" vertical="center"/>
    </xf>
    <xf numFmtId="0" fontId="100" fillId="0" borderId="33" xfId="0" applyFont="1" applyBorder="1" applyAlignment="1">
      <alignment horizontal="center" vertical="center" wrapText="1"/>
    </xf>
    <xf numFmtId="0" fontId="102" fillId="0" borderId="33" xfId="0" applyFont="1" applyBorder="1"/>
    <xf numFmtId="0" fontId="102" fillId="0" borderId="33" xfId="0" applyFont="1" applyBorder="1" applyAlignment="1">
      <alignment wrapText="1"/>
    </xf>
    <xf numFmtId="3" fontId="102" fillId="0" borderId="33" xfId="0" applyNumberFormat="1" applyFont="1" applyBorder="1" applyAlignment="1">
      <alignment vertical="center" wrapText="1"/>
    </xf>
    <xf numFmtId="9" fontId="102" fillId="0" borderId="33" xfId="1" applyFont="1" applyBorder="1" applyAlignment="1">
      <alignment vertical="center" wrapText="1"/>
    </xf>
    <xf numFmtId="169" fontId="102" fillId="0" borderId="33" xfId="0" applyNumberFormat="1" applyFont="1" applyBorder="1" applyAlignment="1">
      <alignment vertical="center" wrapText="1"/>
    </xf>
    <xf numFmtId="0" fontId="98" fillId="0" borderId="33" xfId="0" applyFont="1" applyBorder="1" applyAlignment="1">
      <alignment wrapText="1"/>
    </xf>
    <xf numFmtId="0" fontId="102" fillId="0" borderId="33" xfId="0" applyFont="1" applyBorder="1" applyAlignment="1">
      <alignment horizontal="center" vertical="top" wrapText="1"/>
    </xf>
    <xf numFmtId="0" fontId="102" fillId="0" borderId="33" xfId="0" applyFont="1" applyBorder="1" applyAlignment="1">
      <alignment horizontal="left" vertical="top" wrapText="1"/>
    </xf>
    <xf numFmtId="0" fontId="98" fillId="0" borderId="33" xfId="0" applyFont="1" applyBorder="1" applyAlignment="1">
      <alignment horizontal="center" vertical="top" wrapText="1"/>
    </xf>
    <xf numFmtId="9" fontId="98" fillId="0" borderId="33" xfId="1" applyFont="1" applyBorder="1" applyAlignment="1">
      <alignment vertical="center" wrapText="1"/>
    </xf>
    <xf numFmtId="169" fontId="102" fillId="0" borderId="2" xfId="0" applyNumberFormat="1" applyFont="1" applyBorder="1" applyAlignment="1">
      <alignment horizontal="right" vertical="center"/>
    </xf>
    <xf numFmtId="169" fontId="98" fillId="3" borderId="2" xfId="0" applyNumberFormat="1" applyFont="1" applyFill="1" applyBorder="1" applyAlignment="1">
      <alignment horizontal="right" vertical="center"/>
    </xf>
    <xf numFmtId="169" fontId="93" fillId="12" borderId="2" xfId="0" applyNumberFormat="1" applyFont="1" applyFill="1" applyBorder="1" applyAlignment="1">
      <alignment horizontal="right" vertical="center"/>
    </xf>
    <xf numFmtId="167" fontId="102" fillId="0" borderId="33" xfId="1" applyNumberFormat="1" applyFont="1" applyBorder="1" applyAlignment="1">
      <alignment vertical="center" wrapText="1"/>
    </xf>
    <xf numFmtId="170" fontId="102" fillId="0" borderId="33" xfId="9" applyNumberFormat="1" applyFont="1" applyBorder="1" applyAlignment="1">
      <alignment vertical="center" wrapText="1"/>
    </xf>
    <xf numFmtId="170" fontId="98" fillId="0" borderId="33" xfId="9" applyNumberFormat="1" applyFont="1" applyBorder="1" applyAlignment="1">
      <alignment vertical="center" wrapText="1"/>
    </xf>
    <xf numFmtId="3" fontId="98" fillId="0" borderId="33" xfId="0" applyNumberFormat="1" applyFont="1" applyBorder="1" applyAlignment="1">
      <alignment vertical="center" wrapText="1"/>
    </xf>
    <xf numFmtId="0" fontId="98" fillId="0" borderId="33" xfId="0" applyFont="1" applyBorder="1" applyAlignment="1">
      <alignment horizontal="center" wrapText="1"/>
    </xf>
    <xf numFmtId="166" fontId="44" fillId="8" borderId="33" xfId="12" applyNumberFormat="1" applyFont="1" applyFill="1" applyBorder="1" applyAlignment="1">
      <alignment horizontal="right" vertical="top" wrapText="1"/>
    </xf>
    <xf numFmtId="166" fontId="19" fillId="0" borderId="33" xfId="12" applyNumberFormat="1" applyBorder="1" applyAlignment="1">
      <alignment horizontal="right" vertical="top" wrapText="1"/>
    </xf>
    <xf numFmtId="166" fontId="19" fillId="0" borderId="0" xfId="12" applyNumberFormat="1" applyAlignment="1">
      <alignment horizontal="center" vertical="top" wrapText="1"/>
    </xf>
    <xf numFmtId="0" fontId="10" fillId="0" borderId="2" xfId="12" applyFont="1" applyFill="1" applyBorder="1" applyAlignment="1">
      <alignment horizontal="center" vertical="top" wrapText="1"/>
    </xf>
    <xf numFmtId="0" fontId="17" fillId="0" borderId="2" xfId="12" applyFont="1" applyFill="1" applyBorder="1" applyAlignment="1">
      <alignment horizontal="center" vertical="top" wrapText="1"/>
    </xf>
    <xf numFmtId="0" fontId="52" fillId="0" borderId="39" xfId="12" applyFont="1" applyBorder="1" applyAlignment="1">
      <alignment horizontal="right" vertical="top" wrapText="1"/>
    </xf>
    <xf numFmtId="170" fontId="52" fillId="0" borderId="0" xfId="9" applyNumberFormat="1" applyFont="1" applyBorder="1" applyAlignment="1">
      <alignment horizontal="right" vertical="top" wrapText="1"/>
    </xf>
    <xf numFmtId="0" fontId="27" fillId="0" borderId="38" xfId="12" applyFont="1" applyBorder="1" applyAlignment="1">
      <alignment horizontal="center" vertical="top" wrapText="1"/>
    </xf>
    <xf numFmtId="0" fontId="27" fillId="0" borderId="39" xfId="12" applyFont="1" applyBorder="1" applyAlignment="1">
      <alignment horizontal="left" vertical="top" wrapText="1"/>
    </xf>
    <xf numFmtId="0" fontId="14" fillId="0" borderId="39" xfId="12" applyFont="1" applyBorder="1" applyAlignment="1">
      <alignment horizontal="right" vertical="top" wrapText="1"/>
    </xf>
    <xf numFmtId="0" fontId="14" fillId="0" borderId="40" xfId="12" applyFont="1" applyBorder="1" applyAlignment="1">
      <alignment wrapText="1"/>
    </xf>
    <xf numFmtId="0" fontId="14" fillId="0" borderId="0" xfId="12" applyFont="1" applyBorder="1" applyAlignment="1">
      <alignment wrapText="1"/>
    </xf>
    <xf numFmtId="166" fontId="43" fillId="0" borderId="0" xfId="12" applyNumberFormat="1" applyFont="1" applyAlignment="1">
      <alignment horizontal="left" vertical="top" wrapText="1"/>
    </xf>
    <xf numFmtId="0" fontId="9" fillId="0" borderId="0" xfId="12" applyFont="1" applyAlignment="1">
      <alignment horizontal="left" vertical="top" wrapText="1"/>
    </xf>
    <xf numFmtId="3" fontId="19" fillId="0" borderId="0" xfId="12" applyNumberFormat="1" applyAlignment="1">
      <alignment horizontal="left" vertical="top" wrapText="1"/>
    </xf>
    <xf numFmtId="0" fontId="8" fillId="0" borderId="2" xfId="12" applyFont="1" applyFill="1" applyBorder="1" applyAlignment="1">
      <alignment horizontal="center" vertical="top" wrapText="1"/>
    </xf>
    <xf numFmtId="3" fontId="44" fillId="12" borderId="2" xfId="12" applyNumberFormat="1" applyFont="1" applyFill="1" applyBorder="1" applyAlignment="1">
      <alignment horizontal="right" vertical="center" wrapText="1"/>
    </xf>
    <xf numFmtId="3" fontId="49" fillId="13" borderId="2" xfId="12" applyNumberFormat="1" applyFont="1" applyFill="1" applyBorder="1" applyAlignment="1">
      <alignment horizontal="right" vertical="center" wrapText="1"/>
    </xf>
    <xf numFmtId="3" fontId="43" fillId="0" borderId="2" xfId="12" applyNumberFormat="1" applyFont="1" applyBorder="1" applyAlignment="1">
      <alignment horizontal="right" vertical="center" wrapText="1"/>
    </xf>
    <xf numFmtId="3" fontId="44" fillId="8" borderId="2" xfId="12" applyNumberFormat="1" applyFont="1" applyFill="1" applyBorder="1" applyAlignment="1">
      <alignment horizontal="right" vertical="center" wrapText="1"/>
    </xf>
    <xf numFmtId="3" fontId="45" fillId="3" borderId="2" xfId="12" applyNumberFormat="1" applyFont="1" applyFill="1" applyBorder="1" applyAlignment="1">
      <alignment horizontal="right" vertical="center" wrapText="1"/>
    </xf>
    <xf numFmtId="3" fontId="45" fillId="14" borderId="2" xfId="12" applyNumberFormat="1" applyFont="1" applyFill="1" applyBorder="1" applyAlignment="1">
      <alignment horizontal="right" vertical="center" wrapText="1"/>
    </xf>
    <xf numFmtId="3" fontId="48" fillId="7" borderId="2" xfId="12" applyNumberFormat="1" applyFont="1" applyFill="1" applyBorder="1" applyAlignment="1">
      <alignment horizontal="right" vertical="center" wrapText="1"/>
    </xf>
    <xf numFmtId="0" fontId="102" fillId="0" borderId="33" xfId="0" applyFont="1" applyBorder="1" applyAlignment="1">
      <alignment horizontal="left" wrapText="1"/>
    </xf>
    <xf numFmtId="4" fontId="96" fillId="0" borderId="0" xfId="0" applyNumberFormat="1" applyFont="1"/>
    <xf numFmtId="167" fontId="98" fillId="0" borderId="33" xfId="1" applyNumberFormat="1" applyFont="1" applyBorder="1" applyAlignment="1">
      <alignment vertical="center" wrapText="1"/>
    </xf>
    <xf numFmtId="0" fontId="43" fillId="4" borderId="41" xfId="12" applyFont="1" applyFill="1" applyBorder="1" applyAlignment="1">
      <alignment horizontal="left" vertical="top" wrapText="1"/>
    </xf>
    <xf numFmtId="0" fontId="44" fillId="4" borderId="41" xfId="12" applyFont="1" applyFill="1" applyBorder="1" applyAlignment="1">
      <alignment horizontal="left" vertical="top" wrapText="1"/>
    </xf>
    <xf numFmtId="166" fontId="43" fillId="4" borderId="41" xfId="12" applyNumberFormat="1" applyFont="1" applyFill="1" applyBorder="1" applyAlignment="1">
      <alignment horizontal="right" vertical="top" wrapText="1"/>
    </xf>
    <xf numFmtId="0" fontId="27" fillId="4" borderId="41" xfId="12" applyFont="1" applyFill="1" applyBorder="1" applyAlignment="1">
      <alignment horizontal="left" vertical="top"/>
    </xf>
    <xf numFmtId="3" fontId="43" fillId="0" borderId="0" xfId="12" applyNumberFormat="1" applyFont="1" applyAlignment="1">
      <alignment horizontal="right" vertical="top" wrapText="1"/>
    </xf>
    <xf numFmtId="169" fontId="43" fillId="0" borderId="0" xfId="12" applyNumberFormat="1" applyFont="1" applyAlignment="1">
      <alignment horizontal="right" vertical="top" wrapText="1"/>
    </xf>
    <xf numFmtId="169" fontId="27" fillId="0" borderId="0" xfId="12" applyNumberFormat="1" applyFont="1" applyAlignment="1">
      <alignment horizontal="right" vertical="top" wrapText="1"/>
    </xf>
    <xf numFmtId="169" fontId="27" fillId="2" borderId="0" xfId="12" applyNumberFormat="1" applyFont="1" applyFill="1" applyAlignment="1">
      <alignment horizontal="right" vertical="top" wrapText="1"/>
    </xf>
    <xf numFmtId="181" fontId="31" fillId="0" borderId="0" xfId="9" applyNumberFormat="1" applyFont="1" applyAlignment="1">
      <alignment horizontal="center" vertical="top" wrapText="1"/>
    </xf>
    <xf numFmtId="181" fontId="38" fillId="0" borderId="0" xfId="9" applyNumberFormat="1" applyFont="1" applyAlignment="1">
      <alignment horizontal="center" vertical="top" wrapText="1"/>
    </xf>
    <xf numFmtId="0" fontId="7" fillId="0" borderId="0" xfId="12" applyFont="1" applyAlignment="1">
      <alignment horizontal="center" vertical="top"/>
    </xf>
    <xf numFmtId="0" fontId="45" fillId="0" borderId="12" xfId="12" applyFont="1" applyBorder="1" applyAlignment="1">
      <alignment horizontal="center" vertical="center" wrapText="1"/>
    </xf>
    <xf numFmtId="0" fontId="45" fillId="0" borderId="11" xfId="12" applyFont="1" applyBorder="1" applyAlignment="1">
      <alignment horizontal="center" vertical="center" wrapText="1"/>
    </xf>
    <xf numFmtId="0" fontId="45" fillId="0" borderId="13" xfId="12" applyFont="1" applyBorder="1" applyAlignment="1">
      <alignment horizontal="center" vertical="center" wrapText="1"/>
    </xf>
    <xf numFmtId="0" fontId="27" fillId="12" borderId="0" xfId="12" applyFont="1" applyFill="1" applyAlignment="1">
      <alignment horizontal="left" vertical="center" wrapText="1"/>
    </xf>
    <xf numFmtId="165" fontId="43" fillId="0" borderId="0" xfId="9" applyFont="1" applyAlignment="1">
      <alignment horizontal="left" vertical="top"/>
    </xf>
    <xf numFmtId="165" fontId="43" fillId="0" borderId="0" xfId="12" applyNumberFormat="1" applyFont="1" applyAlignment="1">
      <alignment horizontal="left" vertical="top"/>
    </xf>
    <xf numFmtId="3" fontId="21" fillId="0" borderId="18" xfId="0" applyNumberFormat="1" applyFont="1" applyBorder="1" applyAlignment="1">
      <alignment horizontal="center" vertical="center" wrapText="1"/>
    </xf>
    <xf numFmtId="3" fontId="34" fillId="0" borderId="42" xfId="0" applyNumberFormat="1" applyFont="1" applyBorder="1" applyAlignment="1">
      <alignment horizontal="center" vertical="center" wrapText="1"/>
    </xf>
    <xf numFmtId="0" fontId="45" fillId="0" borderId="34" xfId="12" applyFont="1" applyBorder="1" applyAlignment="1">
      <alignment horizontal="center" vertical="center" wrapText="1"/>
    </xf>
    <xf numFmtId="0" fontId="37" fillId="0" borderId="41" xfId="12" applyFont="1" applyBorder="1" applyAlignment="1">
      <alignment horizontal="center" vertical="center" wrapText="1"/>
    </xf>
    <xf numFmtId="3" fontId="49" fillId="13" borderId="41" xfId="12" applyNumberFormat="1" applyFont="1" applyFill="1" applyBorder="1" applyAlignment="1">
      <alignment horizontal="right" vertical="center" wrapText="1"/>
    </xf>
    <xf numFmtId="3" fontId="44" fillId="8" borderId="41" xfId="12" applyNumberFormat="1" applyFont="1" applyFill="1" applyBorder="1" applyAlignment="1">
      <alignment horizontal="right" vertical="center" wrapText="1"/>
    </xf>
    <xf numFmtId="3" fontId="44" fillId="8" borderId="41" xfId="12" applyNumberFormat="1" applyFont="1" applyFill="1" applyBorder="1" applyAlignment="1">
      <alignment horizontal="right" vertical="top" wrapText="1"/>
    </xf>
    <xf numFmtId="3" fontId="45" fillId="14" borderId="41" xfId="12" applyNumberFormat="1" applyFont="1" applyFill="1" applyBorder="1" applyAlignment="1">
      <alignment horizontal="right" vertical="top" wrapText="1"/>
    </xf>
    <xf numFmtId="3" fontId="48" fillId="7" borderId="41" xfId="12" applyNumberFormat="1" applyFont="1" applyFill="1" applyBorder="1" applyAlignment="1">
      <alignment horizontal="right" vertical="top" wrapText="1"/>
    </xf>
    <xf numFmtId="0" fontId="38" fillId="0" borderId="41" xfId="12" applyFont="1" applyBorder="1" applyAlignment="1">
      <alignment horizontal="center" vertical="center" wrapText="1"/>
    </xf>
    <xf numFmtId="3" fontId="47" fillId="10" borderId="41" xfId="12" applyNumberFormat="1" applyFont="1" applyFill="1" applyBorder="1" applyAlignment="1">
      <alignment horizontal="right" vertical="top" wrapText="1"/>
    </xf>
    <xf numFmtId="0" fontId="6" fillId="0" borderId="2" xfId="12" applyFont="1" applyFill="1" applyBorder="1" applyAlignment="1">
      <alignment horizontal="center" vertical="top" wrapText="1"/>
    </xf>
    <xf numFmtId="0" fontId="46" fillId="0" borderId="41" xfId="12" applyFont="1" applyBorder="1" applyAlignment="1">
      <alignment horizontal="center" vertical="center" wrapText="1"/>
    </xf>
    <xf numFmtId="3" fontId="44" fillId="12" borderId="41" xfId="12" applyNumberFormat="1" applyFont="1" applyFill="1" applyBorder="1" applyAlignment="1">
      <alignment horizontal="right" vertical="center" wrapText="1"/>
    </xf>
    <xf numFmtId="3" fontId="43" fillId="0" borderId="41" xfId="12" applyNumberFormat="1" applyFont="1" applyBorder="1" applyAlignment="1">
      <alignment horizontal="right" vertical="center" wrapText="1"/>
    </xf>
    <xf numFmtId="3" fontId="45" fillId="3" borderId="41" xfId="12" applyNumberFormat="1" applyFont="1" applyFill="1" applyBorder="1" applyAlignment="1">
      <alignment horizontal="right" vertical="center" wrapText="1"/>
    </xf>
    <xf numFmtId="3" fontId="45" fillId="14" borderId="41" xfId="12" applyNumberFormat="1" applyFont="1" applyFill="1" applyBorder="1" applyAlignment="1">
      <alignment horizontal="right" vertical="center" wrapText="1"/>
    </xf>
    <xf numFmtId="3" fontId="13" fillId="0" borderId="41" xfId="12" applyNumberFormat="1" applyFont="1" applyFill="1" applyBorder="1" applyAlignment="1">
      <alignment horizontal="right" vertical="top" wrapText="1"/>
    </xf>
    <xf numFmtId="3" fontId="45" fillId="3" borderId="41" xfId="12" applyNumberFormat="1" applyFont="1" applyFill="1" applyBorder="1" applyAlignment="1">
      <alignment horizontal="right" vertical="top" wrapText="1"/>
    </xf>
    <xf numFmtId="3" fontId="43" fillId="0" borderId="41" xfId="12" applyNumberFormat="1" applyFont="1" applyBorder="1" applyAlignment="1">
      <alignment horizontal="right" vertical="top" wrapText="1"/>
    </xf>
    <xf numFmtId="3" fontId="43" fillId="3" borderId="41" xfId="12" applyNumberFormat="1" applyFont="1" applyFill="1" applyBorder="1" applyAlignment="1">
      <alignment horizontal="right" vertical="top" wrapText="1"/>
    </xf>
    <xf numFmtId="3" fontId="44" fillId="0" borderId="41" xfId="12" applyNumberFormat="1" applyFont="1" applyFill="1" applyBorder="1" applyAlignment="1">
      <alignment horizontal="right" vertical="top" wrapText="1"/>
    </xf>
    <xf numFmtId="0" fontId="24" fillId="0" borderId="39" xfId="0" applyFont="1" applyBorder="1" applyAlignment="1">
      <alignment horizontal="right" vertical="top" wrapText="1"/>
    </xf>
    <xf numFmtId="3" fontId="48" fillId="40" borderId="2" xfId="12" applyNumberFormat="1" applyFont="1" applyFill="1" applyBorder="1" applyAlignment="1">
      <alignment horizontal="right" vertical="center" wrapText="1"/>
    </xf>
    <xf numFmtId="0" fontId="128" fillId="41" borderId="5" xfId="12" applyFont="1" applyFill="1" applyBorder="1" applyAlignment="1">
      <alignment horizontal="center" vertical="center" wrapText="1"/>
    </xf>
    <xf numFmtId="0" fontId="46" fillId="41" borderId="41" xfId="12" applyFont="1" applyFill="1" applyBorder="1" applyAlignment="1">
      <alignment horizontal="center" vertical="center" wrapText="1"/>
    </xf>
    <xf numFmtId="0" fontId="37" fillId="41" borderId="41" xfId="12" applyFont="1" applyFill="1" applyBorder="1" applyAlignment="1">
      <alignment horizontal="center" vertical="center" wrapText="1"/>
    </xf>
    <xf numFmtId="0" fontId="19" fillId="41" borderId="0" xfId="12" applyFill="1" applyAlignment="1">
      <alignment horizontal="left" vertical="top" wrapText="1"/>
    </xf>
    <xf numFmtId="0" fontId="9" fillId="41" borderId="0" xfId="12" applyFont="1" applyFill="1" applyAlignment="1">
      <alignment horizontal="left" vertical="top" wrapText="1"/>
    </xf>
    <xf numFmtId="3" fontId="38" fillId="12" borderId="2" xfId="12" applyNumberFormat="1" applyFont="1" applyFill="1" applyBorder="1" applyAlignment="1">
      <alignment horizontal="center" vertical="center" wrapText="1"/>
    </xf>
    <xf numFmtId="3" fontId="38" fillId="12" borderId="2" xfId="12" applyNumberFormat="1" applyFont="1" applyFill="1" applyBorder="1" applyAlignment="1">
      <alignment horizontal="left" vertical="center" wrapText="1"/>
    </xf>
    <xf numFmtId="3" fontId="38" fillId="12" borderId="2" xfId="12" applyNumberFormat="1" applyFont="1" applyFill="1" applyBorder="1" applyAlignment="1">
      <alignment horizontal="right" vertical="center" wrapText="1"/>
    </xf>
    <xf numFmtId="3" fontId="129" fillId="13" borderId="2" xfId="12" applyNumberFormat="1" applyFont="1" applyFill="1" applyBorder="1" applyAlignment="1">
      <alignment horizontal="right" vertical="center" wrapText="1"/>
    </xf>
    <xf numFmtId="3" fontId="38" fillId="12" borderId="41" xfId="12" applyNumberFormat="1" applyFont="1" applyFill="1" applyBorder="1" applyAlignment="1">
      <alignment horizontal="right" vertical="center" wrapText="1"/>
    </xf>
    <xf numFmtId="3" fontId="129" fillId="13" borderId="41" xfId="12" applyNumberFormat="1" applyFont="1" applyFill="1" applyBorder="1" applyAlignment="1">
      <alignment horizontal="right" vertical="center" wrapText="1"/>
    </xf>
    <xf numFmtId="0" fontId="31" fillId="0" borderId="0" xfId="12" applyFont="1" applyAlignment="1">
      <alignment horizontal="left" vertical="top" wrapText="1"/>
    </xf>
    <xf numFmtId="0" fontId="38" fillId="12" borderId="2" xfId="12" applyFont="1" applyFill="1" applyBorder="1" applyAlignment="1">
      <alignment horizontal="center" vertical="top" wrapText="1"/>
    </xf>
    <xf numFmtId="0" fontId="38" fillId="12" borderId="2" xfId="12" applyFont="1" applyFill="1" applyBorder="1" applyAlignment="1">
      <alignment horizontal="left" vertical="top" wrapText="1"/>
    </xf>
    <xf numFmtId="3" fontId="27" fillId="12" borderId="41" xfId="12" applyNumberFormat="1" applyFont="1" applyFill="1" applyBorder="1" applyAlignment="1">
      <alignment horizontal="right" vertical="center" wrapText="1"/>
    </xf>
    <xf numFmtId="3" fontId="42" fillId="13" borderId="41" xfId="12" applyNumberFormat="1" applyFont="1" applyFill="1" applyBorder="1" applyAlignment="1">
      <alignment horizontal="right" vertical="center" wrapText="1"/>
    </xf>
    <xf numFmtId="0" fontId="38" fillId="12" borderId="41" xfId="12" applyFont="1" applyFill="1" applyBorder="1" applyAlignment="1">
      <alignment horizontal="center" vertical="top" wrapText="1"/>
    </xf>
    <xf numFmtId="0" fontId="38" fillId="12" borderId="41" xfId="12" applyFont="1" applyFill="1" applyBorder="1" applyAlignment="1">
      <alignment horizontal="left" vertical="top" wrapText="1"/>
    </xf>
    <xf numFmtId="0" fontId="17" fillId="0" borderId="41" xfId="12" applyFont="1" applyFill="1" applyBorder="1" applyAlignment="1">
      <alignment horizontal="center" vertical="top" wrapText="1"/>
    </xf>
    <xf numFmtId="0" fontId="10" fillId="0" borderId="41" xfId="12" applyFont="1" applyFill="1" applyBorder="1" applyAlignment="1">
      <alignment horizontal="center" vertical="top" wrapText="1"/>
    </xf>
    <xf numFmtId="0" fontId="6" fillId="0" borderId="0" xfId="12" applyFont="1" applyBorder="1" applyAlignment="1">
      <alignment horizontal="left" vertical="top" wrapText="1"/>
    </xf>
    <xf numFmtId="0" fontId="48" fillId="40" borderId="2" xfId="12" applyFont="1" applyFill="1" applyBorder="1" applyAlignment="1">
      <alignment horizontal="center" vertical="top" wrapText="1"/>
    </xf>
    <xf numFmtId="3" fontId="48" fillId="40" borderId="41" xfId="12" applyNumberFormat="1" applyFont="1" applyFill="1" applyBorder="1" applyAlignment="1">
      <alignment horizontal="right" vertical="center" wrapText="1"/>
    </xf>
    <xf numFmtId="166" fontId="130" fillId="40" borderId="0" xfId="12" applyNumberFormat="1" applyFont="1" applyFill="1" applyAlignment="1">
      <alignment horizontal="center" vertical="top" wrapText="1"/>
    </xf>
    <xf numFmtId="0" fontId="130" fillId="40" borderId="0" xfId="12" applyFont="1" applyFill="1" applyAlignment="1">
      <alignment horizontal="left" vertical="top" wrapText="1"/>
    </xf>
    <xf numFmtId="3" fontId="130" fillId="40" borderId="0" xfId="12" applyNumberFormat="1" applyFont="1" applyFill="1" applyAlignment="1">
      <alignment horizontal="left" vertical="top" wrapText="1"/>
    </xf>
    <xf numFmtId="166" fontId="131" fillId="40" borderId="0" xfId="12" applyNumberFormat="1" applyFont="1" applyFill="1" applyAlignment="1">
      <alignment horizontal="center" vertical="top" wrapText="1"/>
    </xf>
    <xf numFmtId="0" fontId="131" fillId="40" borderId="0" xfId="12" applyFont="1" applyFill="1" applyAlignment="1">
      <alignment horizontal="left" vertical="top" wrapText="1"/>
    </xf>
    <xf numFmtId="3" fontId="131" fillId="40" borderId="0" xfId="12" applyNumberFormat="1" applyFont="1" applyFill="1" applyAlignment="1">
      <alignment horizontal="left" vertical="top" wrapText="1"/>
    </xf>
    <xf numFmtId="170" fontId="14" fillId="0" borderId="0" xfId="9" applyNumberFormat="1" applyFont="1" applyBorder="1" applyAlignment="1">
      <alignment horizontal="right" vertical="top" wrapText="1"/>
    </xf>
    <xf numFmtId="0" fontId="52" fillId="0" borderId="0" xfId="12" applyNumberFormat="1" applyFont="1" applyBorder="1" applyAlignment="1">
      <alignment horizontal="right" vertical="top" wrapText="1"/>
    </xf>
    <xf numFmtId="0" fontId="14" fillId="0" borderId="0" xfId="12" applyNumberFormat="1" applyFont="1" applyBorder="1" applyAlignment="1">
      <alignment horizontal="right" vertical="top" wrapText="1"/>
    </xf>
    <xf numFmtId="0" fontId="14" fillId="0" borderId="0" xfId="12" applyFont="1" applyBorder="1" applyAlignment="1">
      <alignment horizontal="center" vertical="top" wrapText="1"/>
    </xf>
    <xf numFmtId="0" fontId="6" fillId="0" borderId="0" xfId="12" applyFont="1" applyBorder="1" applyAlignment="1">
      <alignment horizontal="left" wrapText="1"/>
    </xf>
    <xf numFmtId="0" fontId="27" fillId="0" borderId="31" xfId="12" applyFont="1" applyBorder="1" applyAlignment="1">
      <alignment horizontal="center" vertical="top" wrapText="1"/>
    </xf>
    <xf numFmtId="0" fontId="27" fillId="0" borderId="0" xfId="12" applyFont="1" applyBorder="1" applyAlignment="1">
      <alignment horizontal="left" vertical="top" wrapText="1"/>
    </xf>
    <xf numFmtId="3" fontId="6" fillId="0" borderId="0" xfId="12" applyNumberFormat="1" applyFont="1" applyBorder="1" applyAlignment="1">
      <alignment horizontal="right" vertical="top" wrapText="1"/>
    </xf>
    <xf numFmtId="0" fontId="27" fillId="0" borderId="0" xfId="12" applyFont="1" applyBorder="1" applyAlignment="1">
      <alignment horizontal="left" wrapText="1"/>
    </xf>
    <xf numFmtId="0" fontId="24" fillId="0" borderId="0" xfId="13" applyNumberFormat="1" applyFont="1" applyBorder="1" applyAlignment="1">
      <alignment horizontal="right" vertical="top" wrapText="1"/>
    </xf>
    <xf numFmtId="0" fontId="88" fillId="0" borderId="0" xfId="12" applyFont="1" applyBorder="1" applyAlignment="1">
      <alignment horizontal="right" vertical="top" wrapText="1"/>
    </xf>
    <xf numFmtId="3" fontId="27" fillId="0" borderId="0" xfId="12" applyNumberFormat="1" applyFont="1" applyBorder="1" applyAlignment="1">
      <alignment horizontal="right" vertical="top" wrapText="1"/>
    </xf>
    <xf numFmtId="0" fontId="14" fillId="0" borderId="32" xfId="12" applyNumberFormat="1" applyFont="1" applyBorder="1" applyAlignment="1">
      <alignment horizontal="right" vertical="top" wrapText="1"/>
    </xf>
    <xf numFmtId="3" fontId="128" fillId="41" borderId="41" xfId="12" applyNumberFormat="1" applyFont="1" applyFill="1" applyBorder="1" applyAlignment="1">
      <alignment horizontal="center" vertical="center" wrapText="1"/>
    </xf>
    <xf numFmtId="0" fontId="27" fillId="0" borderId="0" xfId="12" applyFont="1" applyBorder="1" applyAlignment="1">
      <alignment horizontal="left" vertical="top"/>
    </xf>
    <xf numFmtId="0" fontId="27" fillId="9" borderId="0" xfId="12" applyFont="1" applyFill="1" applyAlignment="1">
      <alignment horizontal="center" vertical="center" wrapText="1"/>
    </xf>
    <xf numFmtId="0" fontId="27" fillId="9" borderId="0" xfId="12" applyFont="1" applyFill="1" applyAlignment="1">
      <alignment horizontal="left" vertical="center" wrapText="1"/>
    </xf>
    <xf numFmtId="0" fontId="27" fillId="9" borderId="0" xfId="12" applyFont="1" applyFill="1" applyAlignment="1">
      <alignment vertical="center" wrapText="1"/>
    </xf>
    <xf numFmtId="0" fontId="14" fillId="9" borderId="0" xfId="12" applyFont="1" applyFill="1" applyBorder="1" applyAlignment="1">
      <alignment wrapText="1"/>
    </xf>
    <xf numFmtId="0" fontId="14" fillId="9" borderId="0" xfId="12" applyFont="1" applyFill="1" applyAlignment="1">
      <alignment wrapText="1"/>
    </xf>
    <xf numFmtId="0" fontId="38" fillId="9" borderId="41" xfId="12" applyFont="1" applyFill="1" applyBorder="1" applyAlignment="1">
      <alignment horizontal="center" vertical="top" wrapText="1"/>
    </xf>
    <xf numFmtId="3" fontId="38" fillId="9" borderId="41" xfId="12" applyNumberFormat="1" applyFont="1" applyFill="1" applyBorder="1" applyAlignment="1">
      <alignment horizontal="right" vertical="center" wrapText="1"/>
    </xf>
    <xf numFmtId="3" fontId="129" fillId="9" borderId="41" xfId="12" applyNumberFormat="1" applyFont="1" applyFill="1" applyBorder="1" applyAlignment="1">
      <alignment horizontal="right" vertical="center" wrapText="1"/>
    </xf>
    <xf numFmtId="0" fontId="31" fillId="9" borderId="0" xfId="12" applyFont="1" applyFill="1" applyAlignment="1">
      <alignment horizontal="left" vertical="top" wrapText="1"/>
    </xf>
    <xf numFmtId="3" fontId="6" fillId="9" borderId="41" xfId="12" applyNumberFormat="1" applyFont="1" applyFill="1" applyBorder="1" applyAlignment="1">
      <alignment horizontal="right" vertical="center" wrapText="1"/>
    </xf>
    <xf numFmtId="3" fontId="28" fillId="9" borderId="41" xfId="12" applyNumberFormat="1" applyFont="1" applyFill="1" applyBorder="1" applyAlignment="1">
      <alignment horizontal="right" vertical="center" wrapText="1"/>
    </xf>
    <xf numFmtId="0" fontId="6" fillId="9" borderId="0" xfId="12" applyFont="1" applyFill="1" applyAlignment="1">
      <alignment horizontal="left" vertical="top" wrapText="1"/>
    </xf>
    <xf numFmtId="0" fontId="6" fillId="9" borderId="41" xfId="12" applyFont="1" applyFill="1" applyBorder="1" applyAlignment="1">
      <alignment horizontal="center" vertical="top" wrapText="1"/>
    </xf>
    <xf numFmtId="0" fontId="24" fillId="0" borderId="0" xfId="0" applyFont="1" applyBorder="1" applyAlignment="1">
      <alignment horizontal="right" vertical="top" wrapText="1"/>
    </xf>
    <xf numFmtId="0" fontId="24" fillId="0" borderId="0" xfId="0" applyFont="1" applyBorder="1" applyAlignment="1">
      <alignment horizontal="center" vertical="top" wrapText="1"/>
    </xf>
    <xf numFmtId="3" fontId="27" fillId="0" borderId="0" xfId="0" applyNumberFormat="1" applyFont="1" applyBorder="1" applyAlignment="1">
      <alignment horizontal="right" vertical="top" wrapText="1"/>
    </xf>
    <xf numFmtId="0" fontId="6" fillId="0" borderId="0" xfId="0" applyFont="1" applyBorder="1" applyAlignment="1">
      <alignment horizontal="left" vertical="top" wrapText="1"/>
    </xf>
    <xf numFmtId="3" fontId="6" fillId="0" borderId="0" xfId="0" applyNumberFormat="1" applyFont="1" applyBorder="1" applyAlignment="1">
      <alignment horizontal="right" vertical="top" wrapText="1"/>
    </xf>
    <xf numFmtId="0" fontId="27" fillId="12" borderId="41" xfId="12" applyFont="1" applyFill="1" applyBorder="1" applyAlignment="1">
      <alignment horizontal="center" vertical="top" wrapText="1"/>
    </xf>
    <xf numFmtId="0" fontId="27" fillId="12" borderId="41" xfId="12" applyFont="1" applyFill="1" applyBorder="1" applyAlignment="1">
      <alignment horizontal="left" vertical="top" wrapText="1"/>
    </xf>
    <xf numFmtId="0" fontId="27" fillId="9" borderId="0" xfId="12" applyFont="1" applyFill="1" applyBorder="1" applyAlignment="1">
      <alignment horizontal="center" vertical="top" wrapText="1"/>
    </xf>
    <xf numFmtId="0" fontId="27" fillId="9" borderId="0" xfId="12" applyFont="1" applyFill="1" applyBorder="1" applyAlignment="1">
      <alignment horizontal="left" vertical="top" wrapText="1"/>
    </xf>
    <xf numFmtId="0" fontId="24" fillId="9" borderId="0" xfId="0" applyFont="1" applyFill="1" applyAlignment="1">
      <alignment wrapText="1"/>
    </xf>
    <xf numFmtId="0" fontId="38" fillId="9" borderId="0" xfId="12" applyFont="1" applyFill="1" applyBorder="1" applyAlignment="1">
      <alignment horizontal="center" vertical="top" wrapText="1"/>
    </xf>
    <xf numFmtId="0" fontId="27" fillId="0" borderId="0" xfId="0" applyFont="1" applyBorder="1" applyAlignment="1">
      <alignment horizontal="right" vertical="top" wrapText="1"/>
    </xf>
    <xf numFmtId="0" fontId="6" fillId="0" borderId="0" xfId="0" applyFont="1" applyBorder="1" applyAlignment="1">
      <alignment horizontal="right" vertical="top" wrapText="1"/>
    </xf>
    <xf numFmtId="3" fontId="52" fillId="0" borderId="29" xfId="0" applyNumberFormat="1" applyFont="1" applyBorder="1" applyAlignment="1">
      <alignment horizontal="right" vertical="top" wrapText="1"/>
    </xf>
    <xf numFmtId="0" fontId="6" fillId="0" borderId="29" xfId="0" applyFont="1" applyBorder="1" applyAlignment="1">
      <alignment horizontal="left" vertical="top" wrapText="1"/>
    </xf>
    <xf numFmtId="3" fontId="6" fillId="0" borderId="29" xfId="0" applyNumberFormat="1" applyFont="1" applyBorder="1" applyAlignment="1">
      <alignment horizontal="right" vertical="top" wrapText="1"/>
    </xf>
    <xf numFmtId="0" fontId="6" fillId="0" borderId="16" xfId="0" applyFont="1" applyBorder="1" applyAlignment="1">
      <alignment horizontal="right" vertical="top" wrapText="1"/>
    </xf>
    <xf numFmtId="3" fontId="6" fillId="9" borderId="0" xfId="12" applyNumberFormat="1" applyFont="1" applyFill="1" applyBorder="1" applyAlignment="1">
      <alignment horizontal="right" vertical="center" wrapText="1"/>
    </xf>
    <xf numFmtId="0" fontId="38" fillId="9" borderId="43" xfId="12" applyFont="1" applyFill="1" applyBorder="1" applyAlignment="1">
      <alignment horizontal="center" vertical="top" wrapText="1"/>
    </xf>
    <xf numFmtId="0" fontId="38" fillId="9" borderId="44" xfId="12" applyFont="1" applyFill="1" applyBorder="1" applyAlignment="1">
      <alignment horizontal="left" vertical="top" wrapText="1"/>
    </xf>
    <xf numFmtId="3" fontId="38" fillId="9" borderId="44" xfId="12" applyNumberFormat="1" applyFont="1" applyFill="1" applyBorder="1" applyAlignment="1">
      <alignment horizontal="right" vertical="center" wrapText="1"/>
    </xf>
    <xf numFmtId="3" fontId="19" fillId="0" borderId="0" xfId="12" applyNumberFormat="1" applyAlignment="1">
      <alignment horizontal="right" vertical="top" wrapText="1"/>
    </xf>
    <xf numFmtId="3" fontId="88" fillId="9" borderId="2" xfId="12" applyNumberFormat="1" applyFont="1" applyFill="1" applyBorder="1" applyAlignment="1">
      <alignment horizontal="right" vertical="top" wrapText="1"/>
    </xf>
    <xf numFmtId="3" fontId="43" fillId="0" borderId="0" xfId="12" applyNumberFormat="1" applyFont="1" applyAlignment="1">
      <alignment horizontal="left" vertical="top"/>
    </xf>
    <xf numFmtId="0" fontId="5" fillId="0" borderId="2" xfId="12" applyFont="1" applyBorder="1" applyAlignment="1">
      <alignment horizontal="left" vertical="top" wrapText="1"/>
    </xf>
    <xf numFmtId="0" fontId="5" fillId="0" borderId="0" xfId="12" applyFont="1" applyAlignment="1">
      <alignment horizontal="left" vertical="top"/>
    </xf>
    <xf numFmtId="0" fontId="132" fillId="41" borderId="2" xfId="12" applyFont="1" applyFill="1" applyBorder="1" applyAlignment="1">
      <alignment horizontal="left" vertical="top" wrapText="1"/>
    </xf>
    <xf numFmtId="0" fontId="42" fillId="40" borderId="2" xfId="12" applyFont="1" applyFill="1" applyBorder="1" applyAlignment="1">
      <alignment horizontal="left" vertical="top" wrapText="1"/>
    </xf>
    <xf numFmtId="0" fontId="5" fillId="0" borderId="41" xfId="12" applyFont="1" applyBorder="1" applyAlignment="1">
      <alignment horizontal="left" vertical="top" wrapText="1"/>
    </xf>
    <xf numFmtId="0" fontId="5" fillId="0" borderId="2" xfId="12" applyFont="1" applyFill="1" applyBorder="1" applyAlignment="1">
      <alignment horizontal="left" vertical="top" wrapText="1"/>
    </xf>
    <xf numFmtId="0" fontId="5" fillId="0" borderId="41" xfId="12" applyFont="1" applyFill="1" applyBorder="1" applyAlignment="1">
      <alignment horizontal="left" vertical="top" wrapText="1"/>
    </xf>
    <xf numFmtId="0" fontId="5" fillId="9" borderId="41" xfId="12" applyFont="1" applyFill="1" applyBorder="1" applyAlignment="1">
      <alignment horizontal="left" vertical="top" wrapText="1"/>
    </xf>
    <xf numFmtId="0" fontId="5" fillId="9" borderId="0" xfId="12" applyFont="1" applyFill="1" applyBorder="1" applyAlignment="1">
      <alignment horizontal="left" vertical="top" wrapText="1"/>
    </xf>
    <xf numFmtId="0" fontId="132" fillId="10" borderId="2" xfId="12" applyFont="1" applyFill="1" applyBorder="1" applyAlignment="1">
      <alignment horizontal="left" vertical="top" wrapText="1"/>
    </xf>
    <xf numFmtId="0" fontId="27" fillId="12" borderId="2" xfId="12" applyFont="1" applyFill="1" applyBorder="1" applyAlignment="1">
      <alignment horizontal="left" vertical="top" wrapText="1"/>
    </xf>
    <xf numFmtId="0" fontId="27" fillId="3" borderId="2" xfId="12" applyFont="1" applyFill="1" applyBorder="1" applyAlignment="1">
      <alignment horizontal="center" vertical="top" wrapText="1"/>
    </xf>
    <xf numFmtId="0" fontId="27" fillId="14" borderId="2" xfId="12" applyFont="1" applyFill="1" applyBorder="1" applyAlignment="1">
      <alignment horizontal="center" vertical="top" wrapText="1"/>
    </xf>
    <xf numFmtId="0" fontId="5" fillId="0" borderId="0" xfId="12" applyFont="1" applyAlignment="1">
      <alignment horizontal="left" vertical="top" wrapText="1"/>
    </xf>
    <xf numFmtId="0" fontId="128" fillId="0" borderId="0" xfId="12" applyFont="1" applyAlignment="1">
      <alignment horizontal="left" vertical="top"/>
    </xf>
    <xf numFmtId="0" fontId="4" fillId="0" borderId="2" xfId="12" applyFont="1" applyBorder="1" applyAlignment="1">
      <alignment horizontal="left" vertical="top" wrapText="1"/>
    </xf>
    <xf numFmtId="0" fontId="4" fillId="0" borderId="41" xfId="12" applyFont="1" applyFill="1" applyBorder="1" applyAlignment="1">
      <alignment horizontal="left" vertical="top" wrapText="1"/>
    </xf>
    <xf numFmtId="0" fontId="4" fillId="9" borderId="41" xfId="12" applyFont="1" applyFill="1" applyBorder="1" applyAlignment="1">
      <alignment horizontal="left" vertical="top" wrapText="1"/>
    </xf>
    <xf numFmtId="0" fontId="4" fillId="0" borderId="2" xfId="12" applyFont="1" applyFill="1" applyBorder="1" applyAlignment="1">
      <alignment horizontal="left" vertical="top" wrapText="1"/>
    </xf>
    <xf numFmtId="0" fontId="4" fillId="9" borderId="0" xfId="12" applyFont="1" applyFill="1" applyBorder="1" applyAlignment="1">
      <alignment horizontal="left" vertical="top" wrapText="1"/>
    </xf>
    <xf numFmtId="0" fontId="3" fillId="9" borderId="41" xfId="12" applyFont="1" applyFill="1" applyBorder="1" applyAlignment="1">
      <alignment horizontal="left" vertical="top" wrapText="1"/>
    </xf>
    <xf numFmtId="0" fontId="135" fillId="0" borderId="0" xfId="0" applyFont="1"/>
    <xf numFmtId="0" fontId="38" fillId="12" borderId="45" xfId="12" applyFont="1" applyFill="1" applyBorder="1" applyAlignment="1">
      <alignment horizontal="center" vertical="top" wrapText="1"/>
    </xf>
    <xf numFmtId="0" fontId="38" fillId="12" borderId="45" xfId="12" applyFont="1" applyFill="1" applyBorder="1" applyAlignment="1">
      <alignment horizontal="left" vertical="top" wrapText="1"/>
    </xf>
    <xf numFmtId="3" fontId="38" fillId="12" borderId="45" xfId="12" applyNumberFormat="1" applyFont="1" applyFill="1" applyBorder="1" applyAlignment="1">
      <alignment horizontal="right" vertical="center" wrapText="1"/>
    </xf>
    <xf numFmtId="3" fontId="129" fillId="13" borderId="45" xfId="12" applyNumberFormat="1" applyFont="1" applyFill="1" applyBorder="1" applyAlignment="1">
      <alignment horizontal="right" vertical="center" wrapText="1"/>
    </xf>
    <xf numFmtId="3" fontId="44" fillId="8" borderId="45" xfId="12" applyNumberFormat="1" applyFont="1" applyFill="1" applyBorder="1" applyAlignment="1">
      <alignment horizontal="right" vertical="center" wrapText="1"/>
    </xf>
    <xf numFmtId="3" fontId="28" fillId="9" borderId="45" xfId="12" applyNumberFormat="1" applyFont="1" applyFill="1" applyBorder="1" applyAlignment="1">
      <alignment horizontal="right" vertical="center" wrapText="1"/>
    </xf>
    <xf numFmtId="0" fontId="48" fillId="40" borderId="45" xfId="12" applyFont="1" applyFill="1" applyBorder="1" applyAlignment="1">
      <alignment horizontal="center" vertical="top" wrapText="1"/>
    </xf>
    <xf numFmtId="3" fontId="48" fillId="40" borderId="45" xfId="12" applyNumberFormat="1" applyFont="1" applyFill="1" applyBorder="1" applyAlignment="1">
      <alignment horizontal="right" vertical="center" wrapText="1"/>
    </xf>
    <xf numFmtId="3" fontId="2" fillId="9" borderId="45" xfId="12" applyNumberFormat="1" applyFont="1" applyFill="1" applyBorder="1" applyAlignment="1">
      <alignment horizontal="right" vertical="center" wrapText="1"/>
    </xf>
    <xf numFmtId="0" fontId="2" fillId="9" borderId="45" xfId="12" applyFont="1" applyFill="1" applyBorder="1" applyAlignment="1">
      <alignment horizontal="center" vertical="top" wrapText="1"/>
    </xf>
    <xf numFmtId="0" fontId="2" fillId="9" borderId="45" xfId="12" applyFont="1" applyFill="1" applyBorder="1" applyAlignment="1">
      <alignment horizontal="left" vertical="top" wrapText="1"/>
    </xf>
    <xf numFmtId="0" fontId="136" fillId="40" borderId="45" xfId="12" applyFont="1" applyFill="1" applyBorder="1" applyAlignment="1">
      <alignment horizontal="left" vertical="top" wrapText="1"/>
    </xf>
    <xf numFmtId="0" fontId="2" fillId="0" borderId="45" xfId="12" applyFont="1" applyFill="1" applyBorder="1" applyAlignment="1">
      <alignment horizontal="center" vertical="top" wrapText="1"/>
    </xf>
    <xf numFmtId="0" fontId="2" fillId="0" borderId="45" xfId="12" applyFont="1" applyFill="1" applyBorder="1" applyAlignment="1">
      <alignment horizontal="left" vertical="top" wrapText="1"/>
    </xf>
    <xf numFmtId="3" fontId="2" fillId="0" borderId="45" xfId="12" applyNumberFormat="1" applyFont="1" applyFill="1" applyBorder="1" applyAlignment="1">
      <alignment horizontal="right" vertical="center" wrapText="1"/>
    </xf>
    <xf numFmtId="3" fontId="28" fillId="0" borderId="45" xfId="12" applyNumberFormat="1" applyFont="1" applyFill="1" applyBorder="1" applyAlignment="1">
      <alignment horizontal="right" vertical="center" wrapText="1"/>
    </xf>
    <xf numFmtId="0" fontId="19" fillId="0" borderId="0" xfId="12" applyFill="1" applyAlignment="1">
      <alignment horizontal="left" vertical="top" wrapText="1"/>
    </xf>
    <xf numFmtId="0" fontId="2" fillId="0" borderId="0" xfId="12" applyFont="1" applyBorder="1" applyAlignment="1">
      <alignment horizontal="left" wrapText="1"/>
    </xf>
    <xf numFmtId="0" fontId="2" fillId="0" borderId="31" xfId="12" applyFont="1" applyBorder="1" applyAlignment="1">
      <alignment horizontal="center" vertical="top" wrapText="1"/>
    </xf>
    <xf numFmtId="0" fontId="2" fillId="0" borderId="0" xfId="12" applyFont="1" applyBorder="1" applyAlignment="1">
      <alignment horizontal="left" vertical="top" wrapText="1"/>
    </xf>
    <xf numFmtId="0" fontId="2" fillId="0" borderId="0" xfId="12" applyFont="1" applyBorder="1" applyAlignment="1">
      <alignment horizontal="right" vertical="top" wrapText="1"/>
    </xf>
    <xf numFmtId="0" fontId="2" fillId="0" borderId="32" xfId="12" applyFont="1" applyBorder="1" applyAlignment="1">
      <alignment horizontal="right" vertical="top" wrapText="1"/>
    </xf>
    <xf numFmtId="0" fontId="27" fillId="0" borderId="49" xfId="12" applyFont="1" applyBorder="1" applyAlignment="1">
      <alignment horizontal="center" vertical="top" wrapText="1"/>
    </xf>
    <xf numFmtId="0" fontId="52" fillId="0" borderId="50" xfId="0" applyFont="1" applyBorder="1" applyAlignment="1">
      <alignment horizontal="right" vertical="top" wrapText="1"/>
    </xf>
    <xf numFmtId="0" fontId="24" fillId="0" borderId="50" xfId="0" applyFont="1" applyBorder="1" applyAlignment="1">
      <alignment horizontal="right" vertical="top" wrapText="1"/>
    </xf>
    <xf numFmtId="0" fontId="24" fillId="0" borderId="51" xfId="0" applyFont="1" applyBorder="1" applyAlignment="1">
      <alignment horizontal="right" vertical="top" wrapText="1"/>
    </xf>
    <xf numFmtId="3" fontId="2" fillId="0" borderId="0" xfId="0" applyNumberFormat="1" applyFont="1" applyBorder="1" applyAlignment="1">
      <alignment horizontal="right" vertical="top" wrapText="1"/>
    </xf>
    <xf numFmtId="0" fontId="2" fillId="0" borderId="0" xfId="0" applyFont="1" applyBorder="1" applyAlignment="1">
      <alignment horizontal="left" vertical="top" wrapText="1"/>
    </xf>
    <xf numFmtId="0" fontId="27" fillId="12" borderId="45" xfId="12" applyFont="1" applyFill="1" applyBorder="1" applyAlignment="1">
      <alignment horizontal="center" vertical="top" wrapText="1"/>
    </xf>
    <xf numFmtId="0" fontId="27" fillId="12" borderId="45" xfId="12" applyFont="1" applyFill="1" applyBorder="1" applyAlignment="1">
      <alignment horizontal="left" vertical="top" wrapText="1"/>
    </xf>
    <xf numFmtId="0" fontId="2" fillId="0" borderId="0" xfId="12" applyFont="1" applyBorder="1" applyAlignment="1">
      <alignment horizontal="center" vertical="top" wrapText="1"/>
    </xf>
    <xf numFmtId="3" fontId="2" fillId="0" borderId="0" xfId="12" applyNumberFormat="1" applyFont="1" applyBorder="1" applyAlignment="1">
      <alignment horizontal="right" vertical="top" wrapText="1"/>
    </xf>
    <xf numFmtId="0" fontId="2" fillId="0" borderId="0" xfId="12" applyFont="1" applyBorder="1" applyAlignment="1">
      <alignment horizontal="right" vertical="center" wrapText="1"/>
    </xf>
    <xf numFmtId="0" fontId="2" fillId="0" borderId="0" xfId="12" applyFont="1" applyAlignment="1">
      <alignment horizontal="center" vertical="top" wrapText="1"/>
    </xf>
    <xf numFmtId="3" fontId="27" fillId="12" borderId="45" xfId="12" applyNumberFormat="1" applyFont="1" applyFill="1" applyBorder="1" applyAlignment="1">
      <alignment horizontal="right" vertical="center" wrapText="1"/>
    </xf>
    <xf numFmtId="3" fontId="2" fillId="0" borderId="0" xfId="12" applyNumberFormat="1" applyFont="1" applyAlignment="1">
      <alignment horizontal="right" vertical="top" wrapText="1"/>
    </xf>
    <xf numFmtId="0" fontId="27" fillId="0" borderId="0" xfId="12" applyFont="1" applyBorder="1" applyAlignment="1">
      <alignment horizontal="center" vertical="top" wrapText="1"/>
    </xf>
    <xf numFmtId="0" fontId="2" fillId="0" borderId="0" xfId="12" applyFont="1" applyBorder="1" applyAlignment="1">
      <alignment horizontal="left" vertical="top"/>
    </xf>
    <xf numFmtId="0" fontId="2" fillId="0" borderId="0" xfId="12" applyFont="1" applyAlignment="1">
      <alignment horizontal="left" wrapText="1"/>
    </xf>
    <xf numFmtId="3" fontId="24" fillId="0" borderId="0" xfId="0" applyNumberFormat="1" applyFont="1" applyAlignment="1">
      <alignment wrapText="1"/>
    </xf>
    <xf numFmtId="0" fontId="2" fillId="0" borderId="0" xfId="12" applyFont="1" applyAlignment="1">
      <alignment wrapText="1"/>
    </xf>
    <xf numFmtId="0" fontId="2" fillId="0" borderId="14" xfId="104" applyFont="1" applyBorder="1" applyAlignment="1">
      <alignment horizontal="center"/>
    </xf>
    <xf numFmtId="0" fontId="2" fillId="0" borderId="0" xfId="104" applyFont="1" applyBorder="1"/>
    <xf numFmtId="0" fontId="2" fillId="0" borderId="17" xfId="104" applyFont="1" applyBorder="1"/>
    <xf numFmtId="0" fontId="2" fillId="0" borderId="15" xfId="104" applyFont="1" applyBorder="1" applyAlignment="1">
      <alignment horizontal="center"/>
    </xf>
    <xf numFmtId="0" fontId="2" fillId="0" borderId="0" xfId="104" applyFont="1" applyAlignment="1">
      <alignment horizontal="center"/>
    </xf>
    <xf numFmtId="0" fontId="2" fillId="0" borderId="0" xfId="104" applyFont="1"/>
    <xf numFmtId="0" fontId="2" fillId="0" borderId="14" xfId="104" applyFont="1" applyBorder="1"/>
    <xf numFmtId="0" fontId="128" fillId="42" borderId="5" xfId="12" applyFont="1" applyFill="1" applyBorder="1" applyAlignment="1">
      <alignment horizontal="center" vertical="center" wrapText="1"/>
    </xf>
    <xf numFmtId="0" fontId="132" fillId="42" borderId="2" xfId="12" applyFont="1" applyFill="1" applyBorder="1" applyAlignment="1">
      <alignment horizontal="left" vertical="top" wrapText="1"/>
    </xf>
    <xf numFmtId="3" fontId="128" fillId="42" borderId="41" xfId="12" applyNumberFormat="1" applyFont="1" applyFill="1" applyBorder="1" applyAlignment="1">
      <alignment horizontal="center" vertical="center" wrapText="1"/>
    </xf>
    <xf numFmtId="0" fontId="46" fillId="42" borderId="41" xfId="12" applyFont="1" applyFill="1" applyBorder="1" applyAlignment="1">
      <alignment horizontal="center" vertical="center" wrapText="1"/>
    </xf>
    <xf numFmtId="0" fontId="37" fillId="42" borderId="41" xfId="12" applyFont="1" applyFill="1" applyBorder="1" applyAlignment="1">
      <alignment horizontal="center" vertical="center" wrapText="1"/>
    </xf>
    <xf numFmtId="0" fontId="19" fillId="42" borderId="0" xfId="12" applyFill="1" applyAlignment="1">
      <alignment horizontal="left" vertical="top" wrapText="1"/>
    </xf>
    <xf numFmtId="3" fontId="137" fillId="43" borderId="45" xfId="12" applyNumberFormat="1" applyFont="1" applyFill="1" applyBorder="1" applyAlignment="1">
      <alignment horizontal="center" vertical="center" wrapText="1"/>
    </xf>
    <xf numFmtId="0" fontId="137" fillId="43" borderId="45" xfId="12" applyFont="1" applyFill="1" applyBorder="1" applyAlignment="1">
      <alignment horizontal="center" vertical="center" wrapText="1"/>
    </xf>
    <xf numFmtId="0" fontId="138" fillId="43" borderId="0" xfId="12" applyFont="1" applyFill="1" applyAlignment="1">
      <alignment horizontal="left" vertical="top" wrapText="1"/>
    </xf>
    <xf numFmtId="3" fontId="14" fillId="0" borderId="0" xfId="12" applyNumberFormat="1" applyFont="1" applyAlignment="1">
      <alignment wrapText="1"/>
    </xf>
    <xf numFmtId="3" fontId="2" fillId="9" borderId="41" xfId="12" applyNumberFormat="1" applyFont="1" applyFill="1" applyBorder="1" applyAlignment="1">
      <alignment horizontal="right" vertical="center" wrapText="1"/>
    </xf>
    <xf numFmtId="0" fontId="132" fillId="0" borderId="0" xfId="0" applyFont="1" applyAlignment="1">
      <alignment wrapText="1"/>
    </xf>
    <xf numFmtId="0" fontId="27" fillId="0" borderId="0" xfId="12" applyFont="1" applyAlignment="1">
      <alignment wrapText="1"/>
    </xf>
    <xf numFmtId="0" fontId="1" fillId="9" borderId="0" xfId="12" applyFont="1" applyFill="1" applyBorder="1" applyAlignment="1">
      <alignment horizontal="left" vertical="top" wrapText="1"/>
    </xf>
    <xf numFmtId="0" fontId="1" fillId="0" borderId="0" xfId="12" applyFont="1" applyAlignment="1">
      <alignment horizontal="left" vertical="top" wrapText="1"/>
    </xf>
    <xf numFmtId="3" fontId="1" fillId="9" borderId="0" xfId="12" applyNumberFormat="1" applyFont="1" applyFill="1" applyBorder="1" applyAlignment="1">
      <alignment horizontal="right" vertical="center" wrapText="1"/>
    </xf>
    <xf numFmtId="3" fontId="1" fillId="0" borderId="0" xfId="12" applyNumberFormat="1" applyFont="1" applyAlignment="1">
      <alignment horizontal="right" vertical="top" wrapText="1"/>
    </xf>
    <xf numFmtId="0" fontId="1" fillId="0" borderId="0" xfId="12" applyFont="1" applyAlignment="1">
      <alignment horizontal="center" vertical="top" wrapText="1"/>
    </xf>
    <xf numFmtId="0" fontId="1" fillId="0" borderId="0" xfId="12" applyFont="1" applyBorder="1" applyAlignment="1">
      <alignment horizontal="right" vertical="top" wrapText="1"/>
    </xf>
    <xf numFmtId="3" fontId="1" fillId="0" borderId="0" xfId="12" applyNumberFormat="1" applyFont="1" applyBorder="1" applyAlignment="1">
      <alignment horizontal="right" vertical="top" wrapText="1"/>
    </xf>
    <xf numFmtId="0" fontId="1" fillId="0" borderId="0" xfId="12" applyNumberFormat="1" applyFont="1" applyBorder="1" applyAlignment="1">
      <alignment horizontal="right" vertical="top" wrapText="1"/>
    </xf>
    <xf numFmtId="0" fontId="1" fillId="0" borderId="0" xfId="12" applyFont="1" applyAlignment="1">
      <alignment horizontal="right" vertical="top" wrapText="1"/>
    </xf>
    <xf numFmtId="0" fontId="27" fillId="0" borderId="53" xfId="12" applyFont="1" applyBorder="1" applyAlignment="1">
      <alignment horizontal="center" vertical="top" wrapText="1"/>
    </xf>
    <xf numFmtId="0" fontId="27" fillId="0" borderId="54" xfId="12" applyFont="1" applyBorder="1" applyAlignment="1">
      <alignment horizontal="left" vertical="top"/>
    </xf>
    <xf numFmtId="0" fontId="52" fillId="0" borderId="54" xfId="0" applyFont="1" applyBorder="1" applyAlignment="1">
      <alignment horizontal="right" vertical="top" wrapText="1"/>
    </xf>
    <xf numFmtId="0" fontId="24" fillId="0" borderId="54" xfId="0" applyFont="1" applyBorder="1" applyAlignment="1">
      <alignment horizontal="right" vertical="top" wrapText="1"/>
    </xf>
    <xf numFmtId="0" fontId="24" fillId="0" borderId="55" xfId="0" applyFont="1" applyBorder="1" applyAlignment="1">
      <alignment horizontal="right" vertical="top" wrapText="1"/>
    </xf>
    <xf numFmtId="0" fontId="1" fillId="0" borderId="0" xfId="12" applyFont="1" applyBorder="1" applyAlignment="1">
      <alignment horizontal="left" wrapText="1"/>
    </xf>
    <xf numFmtId="0" fontId="1" fillId="0" borderId="31" xfId="12" applyFont="1" applyBorder="1" applyAlignment="1">
      <alignment horizontal="center" vertical="top" wrapText="1"/>
    </xf>
    <xf numFmtId="0" fontId="1" fillId="0" borderId="0" xfId="12" applyFont="1" applyBorder="1" applyAlignment="1">
      <alignment horizontal="left" vertical="top" wrapText="1"/>
    </xf>
    <xf numFmtId="0" fontId="1" fillId="0" borderId="32" xfId="12" applyFont="1" applyBorder="1" applyAlignment="1">
      <alignment horizontal="right" vertical="top" wrapText="1"/>
    </xf>
    <xf numFmtId="0" fontId="38" fillId="12" borderId="52" xfId="12" applyFont="1" applyFill="1" applyBorder="1" applyAlignment="1">
      <alignment horizontal="left" vertical="top" wrapText="1"/>
    </xf>
    <xf numFmtId="3" fontId="1" fillId="0" borderId="0" xfId="0" applyNumberFormat="1" applyFont="1" applyBorder="1" applyAlignment="1">
      <alignment horizontal="right" vertical="top" wrapText="1"/>
    </xf>
    <xf numFmtId="3" fontId="128" fillId="41" borderId="52" xfId="12" applyNumberFormat="1" applyFont="1" applyFill="1" applyBorder="1" applyAlignment="1">
      <alignment horizontal="center" vertical="center" wrapText="1"/>
    </xf>
    <xf numFmtId="3" fontId="43" fillId="0" borderId="52" xfId="12" applyNumberFormat="1" applyFont="1" applyFill="1" applyBorder="1" applyAlignment="1">
      <alignment horizontal="right" vertical="center" wrapText="1"/>
    </xf>
    <xf numFmtId="3" fontId="38" fillId="12" borderId="52" xfId="12" applyNumberFormat="1" applyFont="1" applyFill="1" applyBorder="1" applyAlignment="1">
      <alignment horizontal="right" vertical="center" wrapText="1"/>
    </xf>
    <xf numFmtId="3" fontId="43" fillId="0" borderId="52" xfId="12" applyNumberFormat="1" applyFont="1" applyBorder="1" applyAlignment="1">
      <alignment horizontal="right" vertical="center" wrapText="1"/>
    </xf>
    <xf numFmtId="0" fontId="139" fillId="0" borderId="0" xfId="12" applyFont="1" applyAlignment="1">
      <alignment horizontal="left" vertical="top" wrapText="1"/>
    </xf>
    <xf numFmtId="0" fontId="139" fillId="0" borderId="0" xfId="0" applyFont="1" applyBorder="1" applyAlignment="1">
      <alignment horizontal="left" vertical="top" wrapText="1"/>
    </xf>
    <xf numFmtId="3" fontId="1" fillId="9" borderId="52" xfId="12" applyNumberFormat="1" applyFont="1" applyFill="1" applyBorder="1" applyAlignment="1">
      <alignment horizontal="right" vertical="center" wrapText="1"/>
    </xf>
    <xf numFmtId="0" fontId="138" fillId="0" borderId="0" xfId="12" applyFont="1" applyAlignment="1">
      <alignment horizontal="left" vertical="top" wrapText="1"/>
    </xf>
    <xf numFmtId="170" fontId="138" fillId="0" borderId="0" xfId="9" applyNumberFormat="1" applyFont="1" applyAlignment="1">
      <alignment horizontal="center" vertical="center" wrapText="1"/>
    </xf>
    <xf numFmtId="0" fontId="43" fillId="0" borderId="0" xfId="12" applyNumberFormat="1" applyFont="1" applyFill="1" applyAlignment="1">
      <alignment horizontal="left" vertical="top" wrapText="1"/>
    </xf>
    <xf numFmtId="0" fontId="44" fillId="0" borderId="0" xfId="12" applyNumberFormat="1" applyFont="1" applyFill="1" applyAlignment="1">
      <alignment horizontal="left" vertical="top" wrapText="1"/>
    </xf>
    <xf numFmtId="0" fontId="19" fillId="0" borderId="0" xfId="12" applyNumberFormat="1" applyFill="1" applyAlignment="1">
      <alignment horizontal="left" vertical="top" wrapText="1"/>
    </xf>
    <xf numFmtId="0" fontId="19" fillId="0" borderId="0" xfId="12" applyNumberFormat="1" applyAlignment="1">
      <alignment horizontal="left" vertical="top" wrapText="1"/>
    </xf>
    <xf numFmtId="0" fontId="140" fillId="0" borderId="52" xfId="12" applyFont="1" applyBorder="1" applyAlignment="1">
      <alignment horizontal="center" vertical="center" wrapText="1"/>
    </xf>
    <xf numFmtId="0" fontId="141" fillId="0" borderId="60" xfId="12" applyFont="1" applyBorder="1" applyAlignment="1">
      <alignment horizontal="center" vertical="center" wrapText="1"/>
    </xf>
    <xf numFmtId="0" fontId="27" fillId="0" borderId="14" xfId="12" applyFont="1" applyBorder="1" applyAlignment="1">
      <alignment horizontal="center" vertical="top" wrapText="1"/>
    </xf>
    <xf numFmtId="0" fontId="139" fillId="0" borderId="0" xfId="12" applyFont="1" applyBorder="1" applyAlignment="1">
      <alignment horizontal="left" vertical="top" wrapText="1"/>
    </xf>
    <xf numFmtId="170" fontId="139" fillId="0" borderId="0" xfId="12" applyNumberFormat="1" applyFont="1" applyBorder="1" applyAlignment="1">
      <alignment horizontal="left" vertical="top" wrapText="1"/>
    </xf>
    <xf numFmtId="170" fontId="139" fillId="0" borderId="17" xfId="12" applyNumberFormat="1" applyFont="1" applyBorder="1" applyAlignment="1">
      <alignment horizontal="left" vertical="top" wrapText="1"/>
    </xf>
    <xf numFmtId="0" fontId="142" fillId="0" borderId="0" xfId="12" applyNumberFormat="1" applyFont="1" applyFill="1" applyAlignment="1">
      <alignment horizontal="left" vertical="top" wrapText="1"/>
    </xf>
    <xf numFmtId="0" fontId="27" fillId="45" borderId="14" xfId="12" applyFont="1" applyFill="1" applyBorder="1" applyAlignment="1">
      <alignment horizontal="center" vertical="top" wrapText="1"/>
    </xf>
    <xf numFmtId="0" fontId="27" fillId="45" borderId="0" xfId="12" applyFont="1" applyFill="1" applyBorder="1" applyAlignment="1">
      <alignment horizontal="left" vertical="top" wrapText="1"/>
    </xf>
    <xf numFmtId="170" fontId="27" fillId="45" borderId="0" xfId="9" applyNumberFormat="1" applyFont="1" applyFill="1" applyBorder="1" applyAlignment="1">
      <alignment horizontal="center" vertical="center" wrapText="1"/>
    </xf>
    <xf numFmtId="170" fontId="42" fillId="46" borderId="17" xfId="9" applyNumberFormat="1" applyFont="1" applyFill="1" applyBorder="1" applyAlignment="1">
      <alignment horizontal="center" vertical="center" wrapText="1"/>
    </xf>
    <xf numFmtId="0" fontId="27" fillId="0" borderId="0" xfId="12" applyNumberFormat="1" applyFont="1" applyFill="1" applyAlignment="1">
      <alignment horizontal="left" vertical="top" wrapText="1"/>
    </xf>
    <xf numFmtId="0" fontId="27" fillId="0" borderId="0" xfId="12" applyNumberFormat="1" applyFont="1" applyAlignment="1">
      <alignment horizontal="left" vertical="top" wrapText="1"/>
    </xf>
    <xf numFmtId="0" fontId="21" fillId="44" borderId="59" xfId="0" applyFont="1" applyFill="1" applyBorder="1" applyAlignment="1">
      <alignment horizontal="center" vertical="center"/>
    </xf>
    <xf numFmtId="0" fontId="21" fillId="44" borderId="52" xfId="0" applyFont="1" applyFill="1" applyBorder="1" applyAlignment="1">
      <alignment horizontal="center" vertical="center"/>
    </xf>
    <xf numFmtId="170" fontId="1" fillId="44" borderId="0" xfId="9" applyNumberFormat="1" applyFont="1" applyFill="1" applyBorder="1" applyAlignment="1">
      <alignment horizontal="center" vertical="center" wrapText="1"/>
    </xf>
    <xf numFmtId="170" fontId="1" fillId="44" borderId="17" xfId="9" applyNumberFormat="1" applyFont="1" applyFill="1" applyBorder="1" applyAlignment="1">
      <alignment horizontal="center" vertical="center" wrapText="1"/>
    </xf>
    <xf numFmtId="0" fontId="19" fillId="0" borderId="14" xfId="12" applyBorder="1" applyAlignment="1">
      <alignment horizontal="center" vertical="top" wrapText="1"/>
    </xf>
    <xf numFmtId="0" fontId="19" fillId="0" borderId="0" xfId="12" applyBorder="1" applyAlignment="1">
      <alignment horizontal="left" vertical="top" wrapText="1"/>
    </xf>
    <xf numFmtId="170" fontId="1" fillId="0" borderId="0" xfId="9" applyNumberFormat="1" applyFont="1" applyBorder="1" applyAlignment="1">
      <alignment horizontal="center" vertical="center" wrapText="1"/>
    </xf>
    <xf numFmtId="170" fontId="1" fillId="0" borderId="17" xfId="9" applyNumberFormat="1" applyFont="1" applyBorder="1" applyAlignment="1">
      <alignment horizontal="center" vertical="center" wrapText="1"/>
    </xf>
    <xf numFmtId="0" fontId="1" fillId="0" borderId="14" xfId="12" applyFont="1" applyBorder="1" applyAlignment="1">
      <alignment horizontal="center" vertical="top" wrapText="1"/>
    </xf>
    <xf numFmtId="0" fontId="19" fillId="0" borderId="15" xfId="12" applyBorder="1" applyAlignment="1">
      <alignment horizontal="center" vertical="top" wrapText="1"/>
    </xf>
    <xf numFmtId="0" fontId="19" fillId="0" borderId="10" xfId="12" applyBorder="1" applyAlignment="1">
      <alignment horizontal="left" vertical="top" wrapText="1"/>
    </xf>
    <xf numFmtId="170" fontId="1" fillId="0" borderId="10" xfId="9" applyNumberFormat="1" applyFont="1" applyBorder="1" applyAlignment="1">
      <alignment horizontal="center" vertical="center" wrapText="1"/>
    </xf>
    <xf numFmtId="170" fontId="1" fillId="0" borderId="19" xfId="9" applyNumberFormat="1" applyFont="1" applyBorder="1" applyAlignment="1">
      <alignment horizontal="center" vertical="center" wrapText="1"/>
    </xf>
    <xf numFmtId="0" fontId="6" fillId="9" borderId="0" xfId="12" applyFont="1" applyFill="1" applyBorder="1" applyAlignment="1">
      <alignment horizontal="center" vertical="top" wrapText="1"/>
    </xf>
    <xf numFmtId="3" fontId="44" fillId="8" borderId="0" xfId="12" applyNumberFormat="1" applyFont="1" applyFill="1" applyBorder="1" applyAlignment="1">
      <alignment horizontal="right" vertical="center" wrapText="1"/>
    </xf>
    <xf numFmtId="3" fontId="28" fillId="9" borderId="0" xfId="12" applyNumberFormat="1" applyFont="1" applyFill="1" applyBorder="1" applyAlignment="1">
      <alignment horizontal="right" vertical="center" wrapText="1"/>
    </xf>
    <xf numFmtId="0" fontId="133" fillId="0" borderId="0" xfId="0" applyFont="1" applyAlignment="1">
      <alignment horizontal="left" vertical="top" wrapText="1"/>
    </xf>
    <xf numFmtId="0" fontId="135" fillId="0" borderId="0" xfId="0" applyFont="1" applyAlignment="1">
      <alignment horizontal="left" vertical="top" wrapText="1"/>
    </xf>
    <xf numFmtId="0" fontId="34" fillId="0" borderId="57" xfId="0" applyFont="1" applyBorder="1" applyAlignment="1">
      <alignment horizontal="center" vertical="center"/>
    </xf>
    <xf numFmtId="0" fontId="34" fillId="0" borderId="52" xfId="0" applyFont="1" applyBorder="1" applyAlignment="1">
      <alignment horizontal="center" vertical="center"/>
    </xf>
    <xf numFmtId="0" fontId="21" fillId="0" borderId="57" xfId="0" applyFont="1" applyBorder="1" applyAlignment="1">
      <alignment horizontal="center"/>
    </xf>
    <xf numFmtId="0" fontId="0" fillId="0" borderId="57" xfId="0" applyBorder="1" applyAlignment="1">
      <alignment horizontal="center"/>
    </xf>
    <xf numFmtId="0" fontId="0" fillId="0" borderId="58" xfId="0" applyBorder="1" applyAlignment="1">
      <alignment horizontal="center"/>
    </xf>
    <xf numFmtId="0" fontId="45" fillId="0" borderId="12" xfId="12" applyFont="1" applyBorder="1" applyAlignment="1">
      <alignment horizontal="center" vertical="center" wrapText="1"/>
    </xf>
    <xf numFmtId="0" fontId="45" fillId="0" borderId="11" xfId="12" applyFont="1" applyBorder="1" applyAlignment="1">
      <alignment horizontal="center" vertical="center" wrapText="1"/>
    </xf>
    <xf numFmtId="0" fontId="45" fillId="0" borderId="13" xfId="12" applyFont="1" applyBorder="1" applyAlignment="1">
      <alignment horizontal="center" vertical="center" wrapText="1"/>
    </xf>
    <xf numFmtId="0" fontId="1" fillId="9" borderId="46" xfId="12" applyFont="1" applyFill="1" applyBorder="1" applyAlignment="1">
      <alignment horizontal="center" vertical="top" wrapText="1"/>
    </xf>
    <xf numFmtId="0" fontId="2" fillId="9" borderId="47" xfId="12" applyFont="1" applyFill="1" applyBorder="1" applyAlignment="1">
      <alignment horizontal="center" vertical="top" wrapText="1"/>
    </xf>
    <xf numFmtId="0" fontId="2" fillId="9" borderId="48" xfId="12" applyFont="1" applyFill="1" applyBorder="1" applyAlignment="1">
      <alignment horizontal="center" vertical="top" wrapText="1"/>
    </xf>
    <xf numFmtId="0" fontId="137" fillId="43" borderId="46" xfId="12" applyFont="1" applyFill="1" applyBorder="1" applyAlignment="1">
      <alignment horizontal="center" vertical="center" wrapText="1"/>
    </xf>
    <xf numFmtId="0" fontId="137" fillId="43" borderId="48" xfId="12" applyFont="1" applyFill="1" applyBorder="1" applyAlignment="1">
      <alignment horizontal="center" vertical="center" wrapText="1"/>
    </xf>
    <xf numFmtId="0" fontId="34" fillId="0" borderId="56" xfId="0" applyFont="1" applyBorder="1" applyAlignment="1">
      <alignment horizontal="center" vertical="center"/>
    </xf>
    <xf numFmtId="0" fontId="34" fillId="0" borderId="59" xfId="0" applyFont="1" applyBorder="1" applyAlignment="1">
      <alignment horizontal="center" vertical="center"/>
    </xf>
    <xf numFmtId="0" fontId="37" fillId="0" borderId="1" xfId="12" applyFont="1" applyBorder="1" applyAlignment="1">
      <alignment horizontal="center" vertical="center" wrapText="1"/>
    </xf>
    <xf numFmtId="0" fontId="37" fillId="0" borderId="5" xfId="12" applyFont="1" applyBorder="1" applyAlignment="1">
      <alignment horizontal="center" vertical="center" wrapText="1"/>
    </xf>
    <xf numFmtId="0" fontId="38" fillId="0" borderId="1" xfId="12" applyFont="1" applyBorder="1" applyAlignment="1">
      <alignment horizontal="center" vertical="center" wrapText="1"/>
    </xf>
    <xf numFmtId="0" fontId="38" fillId="0" borderId="5" xfId="12" applyFont="1" applyBorder="1" applyAlignment="1">
      <alignment horizontal="center" vertical="center" wrapText="1"/>
    </xf>
    <xf numFmtId="0" fontId="45" fillId="0" borderId="34" xfId="12" applyFont="1" applyBorder="1" applyAlignment="1">
      <alignment horizontal="center" vertical="center" wrapText="1"/>
    </xf>
    <xf numFmtId="0" fontId="51" fillId="0" borderId="33" xfId="12" applyFont="1" applyBorder="1" applyAlignment="1">
      <alignment horizontal="center" vertical="top" wrapText="1"/>
    </xf>
    <xf numFmtId="0" fontId="92" fillId="0" borderId="12" xfId="12" applyFont="1" applyBorder="1" applyAlignment="1">
      <alignment horizontal="center" vertical="center" wrapText="1"/>
    </xf>
    <xf numFmtId="0" fontId="92" fillId="0" borderId="11" xfId="12" applyFont="1" applyBorder="1" applyAlignment="1">
      <alignment horizontal="center" vertical="center" wrapText="1"/>
    </xf>
    <xf numFmtId="0" fontId="92" fillId="0" borderId="13" xfId="12" applyFont="1" applyBorder="1" applyAlignment="1">
      <alignment horizontal="center" vertical="center" wrapText="1"/>
    </xf>
    <xf numFmtId="0" fontId="27" fillId="12" borderId="0" xfId="12" applyFont="1" applyFill="1" applyAlignment="1">
      <alignment horizontal="left" vertical="center" wrapText="1"/>
    </xf>
    <xf numFmtId="0" fontId="98" fillId="0" borderId="2" xfId="0" applyFont="1" applyBorder="1" applyAlignment="1">
      <alignment horizontal="center"/>
    </xf>
    <xf numFmtId="0" fontId="100" fillId="0" borderId="1" xfId="0" applyFont="1" applyBorder="1" applyAlignment="1">
      <alignment horizontal="center" vertical="center" wrapText="1"/>
    </xf>
    <xf numFmtId="0" fontId="100" fillId="0" borderId="5" xfId="0" applyFont="1" applyBorder="1" applyAlignment="1">
      <alignment horizontal="center" vertical="center" wrapText="1"/>
    </xf>
    <xf numFmtId="0" fontId="98" fillId="0" borderId="33" xfId="0" applyFont="1" applyBorder="1" applyAlignment="1">
      <alignment horizontal="center"/>
    </xf>
  </cellXfs>
  <cellStyles count="196">
    <cellStyle name="???????????" xfId="28"/>
    <cellStyle name="????????????? ???????????" xfId="29"/>
    <cellStyle name="_TB_Calc_number" xfId="15"/>
    <cellStyle name="_TB_Calc_percent" xfId="16"/>
    <cellStyle name="_TB_def_number" xfId="17"/>
    <cellStyle name="_TB_def_percent" xfId="18"/>
    <cellStyle name="_TB_results1" xfId="30"/>
    <cellStyle name="_TB_subtitle2" xfId="19"/>
    <cellStyle name="_TB_textunprotect" xfId="31"/>
    <cellStyle name="_TB_years" xfId="32"/>
    <cellStyle name="20 % - Accent1" xfId="111"/>
    <cellStyle name="20 % - Accent2" xfId="112"/>
    <cellStyle name="20 % - Accent3" xfId="113"/>
    <cellStyle name="20 % - Accent4" xfId="114"/>
    <cellStyle name="20 % - Accent5" xfId="115"/>
    <cellStyle name="20 % - Accent6" xfId="116"/>
    <cellStyle name="20% - Akzent1" xfId="117"/>
    <cellStyle name="20% - Akzent2" xfId="118"/>
    <cellStyle name="20% - Akzent3" xfId="119"/>
    <cellStyle name="20% - Akzent4" xfId="120"/>
    <cellStyle name="20% - Akzent5" xfId="121"/>
    <cellStyle name="20% - Akzent6" xfId="122"/>
    <cellStyle name="20% - Акцент1" xfId="33"/>
    <cellStyle name="20% - Акцент2" xfId="34"/>
    <cellStyle name="20% - Акцент3" xfId="35"/>
    <cellStyle name="20% - Акцент4" xfId="36"/>
    <cellStyle name="20% - Акцент5" xfId="37"/>
    <cellStyle name="20% - Акцент6" xfId="38"/>
    <cellStyle name="40 % - Accent1" xfId="123"/>
    <cellStyle name="40 % - Accent2" xfId="124"/>
    <cellStyle name="40 % - Accent3" xfId="125"/>
    <cellStyle name="40 % - Accent4" xfId="126"/>
    <cellStyle name="40 % - Accent5" xfId="127"/>
    <cellStyle name="40 % - Accent6" xfId="128"/>
    <cellStyle name="40% - Akzent1" xfId="129"/>
    <cellStyle name="40% - Akzent2" xfId="130"/>
    <cellStyle name="40% - Akzent3" xfId="131"/>
    <cellStyle name="40% - Akzent4" xfId="132"/>
    <cellStyle name="40% - Akzent5" xfId="133"/>
    <cellStyle name="40% - Akzent6" xfId="134"/>
    <cellStyle name="40% - Акцент1" xfId="39"/>
    <cellStyle name="40% - Акцент2" xfId="40"/>
    <cellStyle name="40% - Акцент3" xfId="41"/>
    <cellStyle name="40% - Акцент4" xfId="42"/>
    <cellStyle name="40% - Акцент5" xfId="43"/>
    <cellStyle name="40% - Акцент6" xfId="44"/>
    <cellStyle name="60 % - Accent1" xfId="135"/>
    <cellStyle name="60 % - Accent2" xfId="136"/>
    <cellStyle name="60 % - Accent3" xfId="137"/>
    <cellStyle name="60 % - Accent4" xfId="138"/>
    <cellStyle name="60 % - Accent5" xfId="139"/>
    <cellStyle name="60 % - Accent6" xfId="140"/>
    <cellStyle name="60% - Akzent1" xfId="141"/>
    <cellStyle name="60% - Akzent2" xfId="142"/>
    <cellStyle name="60% - Akzent3" xfId="143"/>
    <cellStyle name="60% - Akzent4" xfId="144"/>
    <cellStyle name="60% - Akzent5" xfId="145"/>
    <cellStyle name="60% - Akzent6" xfId="146"/>
    <cellStyle name="60% - Акцент1" xfId="45"/>
    <cellStyle name="60% - Акцент2" xfId="46"/>
    <cellStyle name="60% - Акцент3" xfId="47"/>
    <cellStyle name="60% - Акцент4" xfId="48"/>
    <cellStyle name="60% - Акцент5" xfId="49"/>
    <cellStyle name="60% - Акцент6" xfId="50"/>
    <cellStyle name="Ãèïåðññûëêà" xfId="51"/>
    <cellStyle name="Avertissement" xfId="147"/>
    <cellStyle name="Calcul" xfId="148"/>
    <cellStyle name="Cellule liée" xfId="149"/>
    <cellStyle name="Comma" xfId="9" builtinId="3"/>
    <cellStyle name="Comma 2" xfId="14"/>
    <cellStyle name="Comma 2 2" xfId="6"/>
    <cellStyle name="Comma 2 3" xfId="150"/>
    <cellStyle name="Comma 2 4" xfId="151"/>
    <cellStyle name="Comma 3" xfId="52"/>
    <cellStyle name="Comma 3 2" xfId="152"/>
    <cellStyle name="Comma 4" xfId="53"/>
    <cellStyle name="Comma 5" xfId="54"/>
    <cellStyle name="Comma 5 2" xfId="153"/>
    <cellStyle name="Comma 6" xfId="154"/>
    <cellStyle name="Comma 6 2" xfId="155"/>
    <cellStyle name="Comma 7" xfId="156"/>
    <cellStyle name="Comma 8" xfId="157"/>
    <cellStyle name="Comma 9" xfId="158"/>
    <cellStyle name="Commentaire" xfId="159"/>
    <cellStyle name="Currency 2" xfId="160"/>
    <cellStyle name="Currency 2 2" xfId="161"/>
    <cellStyle name="Currency 3" xfId="162"/>
    <cellStyle name="Dezimal_NRL_Macheton_Annual Consumables (5)" xfId="163"/>
    <cellStyle name="Entrée" xfId="164"/>
    <cellStyle name="Euro" xfId="55"/>
    <cellStyle name="Euro 2" xfId="165"/>
    <cellStyle name="Hyperlink 2" xfId="20"/>
    <cellStyle name="Hyperlink 3" xfId="56"/>
    <cellStyle name="info" xfId="57"/>
    <cellStyle name="Insatisfaisant" xfId="166"/>
    <cellStyle name="Îòêðûâàâøàÿñÿ ãèïåðññûëêà" xfId="58"/>
    <cellStyle name="ListData" xfId="59"/>
    <cellStyle name="Neutre" xfId="167"/>
    <cellStyle name="Normal" xfId="0" builtinId="0"/>
    <cellStyle name="Normal 10" xfId="60"/>
    <cellStyle name="Normal 10 2" xfId="168"/>
    <cellStyle name="Normal 11" xfId="104"/>
    <cellStyle name="Normal 12" xfId="109"/>
    <cellStyle name="Normal 13" xfId="169"/>
    <cellStyle name="Normal 14" xfId="170"/>
    <cellStyle name="Normal 15" xfId="171"/>
    <cellStyle name="Normal 16" xfId="172"/>
    <cellStyle name="Normal 2" xfId="5"/>
    <cellStyle name="Normal 2 2" xfId="173"/>
    <cellStyle name="Normal 2 2 2" xfId="174"/>
    <cellStyle name="Normal 2 2 2 2" xfId="175"/>
    <cellStyle name="Normal 2 3" xfId="176"/>
    <cellStyle name="Normal 2 4" xfId="177"/>
    <cellStyle name="Normal 2 5" xfId="178"/>
    <cellStyle name="Normal 3" xfId="7"/>
    <cellStyle name="Normal 3 2" xfId="179"/>
    <cellStyle name="Normal 4" xfId="10"/>
    <cellStyle name="Normal 5" xfId="11"/>
    <cellStyle name="Normal 5 2" xfId="21"/>
    <cellStyle name="Normal 5 3" xfId="180"/>
    <cellStyle name="Normal 6" xfId="12"/>
    <cellStyle name="Normal 7" xfId="4"/>
    <cellStyle name="Normal 7 2" xfId="61"/>
    <cellStyle name="Normal 8" xfId="24"/>
    <cellStyle name="Normal 8 2" xfId="62"/>
    <cellStyle name="Normal 9" xfId="26"/>
    <cellStyle name="Normal 9 2" xfId="110"/>
    <cellStyle name="Percent" xfId="1" builtinId="5"/>
    <cellStyle name="Percent 10" xfId="181"/>
    <cellStyle name="Percent 11" xfId="182"/>
    <cellStyle name="Percent 2" xfId="2"/>
    <cellStyle name="Percent 3" xfId="3"/>
    <cellStyle name="Percent 4" xfId="13"/>
    <cellStyle name="Percent 5" xfId="25"/>
    <cellStyle name="Percent 6" xfId="27"/>
    <cellStyle name="Percent 7" xfId="105"/>
    <cellStyle name="Percent 8" xfId="108"/>
    <cellStyle name="Percent 9" xfId="183"/>
    <cellStyle name="Satisfaisant" xfId="184"/>
    <cellStyle name="SheetHeader" xfId="63"/>
    <cellStyle name="Sortie" xfId="185"/>
    <cellStyle name="Standard 2" xfId="186"/>
    <cellStyle name="Standard 3" xfId="187"/>
    <cellStyle name="Standard_NRL_Macheton_Annual Consumables (5)" xfId="188"/>
    <cellStyle name="TableHeader" xfId="64"/>
    <cellStyle name="Texte explicatif" xfId="189"/>
    <cellStyle name="Titre" xfId="190"/>
    <cellStyle name="Titre 1" xfId="191"/>
    <cellStyle name="Titre 2" xfId="192"/>
    <cellStyle name="Titre 3" xfId="193"/>
    <cellStyle name="Titre 4" xfId="194"/>
    <cellStyle name="Vérification" xfId="195"/>
    <cellStyle name="Акцент1" xfId="65"/>
    <cellStyle name="Акцент2" xfId="66"/>
    <cellStyle name="Акцент3" xfId="67"/>
    <cellStyle name="Акцент4" xfId="68"/>
    <cellStyle name="Акцент5" xfId="69"/>
    <cellStyle name="Акцент6" xfId="70"/>
    <cellStyle name="Ввод " xfId="71"/>
    <cellStyle name="Вывод" xfId="72"/>
    <cellStyle name="Вычисление" xfId="73"/>
    <cellStyle name="Гиперссылка 2" xfId="74"/>
    <cellStyle name="Гиперссылка 3" xfId="75"/>
    <cellStyle name="Заголовок 1" xfId="76"/>
    <cellStyle name="Заголовок 2" xfId="77"/>
    <cellStyle name="Заголовок 3" xfId="78"/>
    <cellStyle name="Заголовок 4" xfId="79"/>
    <cellStyle name="Итог" xfId="80"/>
    <cellStyle name="Контрольная ячейка" xfId="81"/>
    <cellStyle name="Название" xfId="82"/>
    <cellStyle name="Нейтральный" xfId="83"/>
    <cellStyle name="Обычный 2" xfId="22"/>
    <cellStyle name="Обычный 2 2" xfId="84"/>
    <cellStyle name="Обычный 2 3" xfId="106"/>
    <cellStyle name="Обычный 3" xfId="23"/>
    <cellStyle name="Обычный 4" xfId="85"/>
    <cellStyle name="Обычный 4 2" xfId="86"/>
    <cellStyle name="Обычный 4_KGZ Rnd 7 budget HIV" xfId="87"/>
    <cellStyle name="Обычный 5" xfId="88"/>
    <cellStyle name="Обычный 6" xfId="89"/>
    <cellStyle name="Обычный_bm" xfId="8"/>
    <cellStyle name="Плохой" xfId="90"/>
    <cellStyle name="Пояснение" xfId="91"/>
    <cellStyle name="Примечание" xfId="92"/>
    <cellStyle name="Процентный 2" xfId="93"/>
    <cellStyle name="Связанная ячейка" xfId="94"/>
    <cellStyle name="Текст предупреждения" xfId="95"/>
    <cellStyle name="Финансовый 2" xfId="96"/>
    <cellStyle name="Финансовый 2 2" xfId="107"/>
    <cellStyle name="Финансовый 3" xfId="97"/>
    <cellStyle name="Финансовый 4" xfId="98"/>
    <cellStyle name="Финансовый 5" xfId="99"/>
    <cellStyle name="Финансовый 6" xfId="100"/>
    <cellStyle name="Финансовый_AZE budget templates 21 May" xfId="101"/>
    <cellStyle name="Хороший" xfId="102"/>
    <cellStyle name="Хороший 2" xfId="103"/>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externalLink" Target="externalLinks/externalLink19.xml"/><Relationship Id="rId3" Type="http://schemas.openxmlformats.org/officeDocument/2006/relationships/worksheet" Target="worksheets/sheet3.xml"/><Relationship Id="rId21"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Z\Documents%20and%20Settings\Marina\Local%20Settings\Temporary%20Internet%20Files\OLK5\Disease_specific_PF_template_dropdown_3+4"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d.docs.live.net/Z/Users/&#1090;&#1091;&#1073;&#1077;&#1088;&#1082;&#1091;&#1083;&#1077;&#1079;/Desktop/Turmenistan%20mission%20Jun%202-11/SSF%20Belarus%20docs/Phase%20II%20Final/Disease_specific_PF_template_dropdown_3+4"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d.docs.live.net/Users/user-zit/AppData/Roaming/Microsoft/Excel/VP_ver%2007_MDA%20Renewal%20TB%20PCIMU%20Workplan%20and%20Budget_19.01.1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d.docs.live.net/Z/Documents%20and%20Settings/ez/Desktop/Kyrgyzstan/R10/R10_PerformanceFramework_ru_020810_13-00%20%20V2"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d.docs.live.net/Z/9&#1088;/&#1053;&#1086;&#1074;&#1072;&#1103;%20&#1087;&#1072;&#1087;&#1082;&#1072;/Rnd9-Budget-12.04.09"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d.docs.live.net/Users/Maya/Desktop/TB%20R10/SR/PR%20reporting%20forms/New%20PUDR_Form_EN_SRv1.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d.docs.live.net/Documents%20and%20Settings/agolubkov/My%20Documents/GLOBAL%20FUND%20MAIN/ROUND%207%20Application/Final%20Application/Tomsk%20Application%20Main%20documents%20Part%2003/Budget_Tomsk_Fina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d.docs.live.net/Z/Upated%20TB%20budget%20Y2%20March%202009/TB_Financial%20Report%20Y1%20EFR%20guidelines%20Updated%2011.02.2009"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d.docs.live.net/1.%20DOCUMENTS/1.%20Centrul%20PAS/GFATM%20R8%20-%20TB_HIV/Acordul%20HIV%20-%20cu%20FG/prolongare/Finale/SB_HIV_12Dec_1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d.docs.live.net/Temp/bat/Budget%20calculation%20tool_LNR,%2026.12.2013,er.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Nao.Gordeziani/Dropbox/PMU%20on%20Drop-Box/Projects/TGF_TSP_Georgia/Deliverables/CIF/Phase%203/25.01.2017/ENGLISH/TSP_Georgia_Final%20Report_Annex%203_Budget_ENG_25.01.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Z/Documents%20and%20Settings/Marina/Local%20Settings/Temporary%20Internet%20Files/OLK5/Disease_specific_PF_template_dropdown_3+4"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TSP_Georgia_Final%20Report_Annex%203_Budget_ENG_31.01.2017.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TSP_Georgia_Final%20Report_Annex%203_Budget_ENG_26.01.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Z\Upated%20TB%20budget%20Y2%20March%202009\TB_Financial%20Report%20Y1%20EFR%20guidelines%20Updated%2011.02.2009"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docs.live.net/Users/viorelsoltan/Library/Mail%20Downloads/KGZ%20tb_budgeting_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d.docs.live.net/Z/Procurement/SSF%20Costs%20Ref%20Docs/Annex%208.%20SLD%20request%20KG%202007-2012_2nd%20line%20TB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Z\Procurement\SSF%20Costs%20Ref%20Docs\Annex%208.%20SLD%20request%20KG%202007-2012_2nd%20line%20TB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d.docs.live.net/Users/viorelsoltan/Library/Mail%20Downloads/MDA%20tb%20budgeting%20template%20v3%20e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d.docs.live.net/TFomicheva/COS%20HIV/Rnd4-Budget-COS_28012010(CCM)_ru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d.docs.live.net/Users/AMO/Documents/MDA/MDA%20TB%20REACH%20Wave%202/From%20Valeriu%202011-02-14/TB%20Reach%202011/dinamic-tb_rezistance_who_RAD9E188TM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erformance Framework 3&amp;4"/>
      <sheetName val="HIV"/>
      <sheetName val="TB"/>
      <sheetName val="Malaria"/>
    </sheetNames>
    <sheetDataSet>
      <sheetData sheetId="0" refreshError="1"/>
      <sheetData sheetId="1" refreshError="1"/>
      <sheetData sheetId="2">
        <row r="2">
          <cell r="A2" t="str">
            <v>Please select…</v>
          </cell>
        </row>
        <row r="3">
          <cell r="A3" t="str">
            <v>BCC - Mass media</v>
          </cell>
        </row>
        <row r="4">
          <cell r="A4" t="str">
            <v>BCC - community outreach and schools</v>
          </cell>
        </row>
        <row r="5">
          <cell r="A5" t="str">
            <v xml:space="preserve">Condom </v>
          </cell>
        </row>
        <row r="6">
          <cell r="A6" t="str">
            <v>Testing and Counseling</v>
          </cell>
        </row>
        <row r="7">
          <cell r="A7" t="str">
            <v>PMTCT</v>
          </cell>
        </row>
        <row r="8">
          <cell r="A8" t="str">
            <v>Post-exposure prophylaxis (PEP)</v>
          </cell>
        </row>
        <row r="9">
          <cell r="A9" t="str">
            <v>STI diagnosis and treatment</v>
          </cell>
        </row>
        <row r="10">
          <cell r="A10" t="str">
            <v>Blood safety and universal precaution</v>
          </cell>
        </row>
        <row r="11">
          <cell r="A11" t="str">
            <v>Antiretroviral treatment (ARV) and monitoring</v>
          </cell>
        </row>
        <row r="12">
          <cell r="A12" t="str">
            <v>Prophylaxis and treatment for opportunistic infections</v>
          </cell>
        </row>
        <row r="13">
          <cell r="A13" t="str">
            <v>Care and support for the chronically ill</v>
          </cell>
        </row>
        <row r="14">
          <cell r="A14" t="str">
            <v>Support for orphans and vulnerable children</v>
          </cell>
        </row>
        <row r="15">
          <cell r="A15" t="str">
            <v>TB/HIV</v>
          </cell>
        </row>
        <row r="16">
          <cell r="A16" t="str">
            <v>Policy development including workplace policy</v>
          </cell>
        </row>
        <row r="17">
          <cell r="A17" t="str">
            <v xml:space="preserve">Strengthening of civil society and institutional capacity building </v>
          </cell>
        </row>
        <row r="18">
          <cell r="A18" t="str">
            <v>Stigma reduction in all settings</v>
          </cell>
        </row>
        <row r="19">
          <cell r="A19" t="str">
            <v>HSS: Service delivery</v>
          </cell>
        </row>
        <row r="20">
          <cell r="A20" t="str">
            <v>HSS: Health Workforce</v>
          </cell>
        </row>
        <row r="21">
          <cell r="A21" t="str">
            <v>HSS: Medical Products, vaccines and technology</v>
          </cell>
        </row>
        <row r="22">
          <cell r="A22" t="str">
            <v>HSS: Financing</v>
          </cell>
        </row>
        <row r="23">
          <cell r="A23" t="str">
            <v>HSS: Leadership and Governance</v>
          </cell>
        </row>
        <row r="24">
          <cell r="A24" t="str">
            <v xml:space="preserve">HSS: Information system </v>
          </cell>
        </row>
      </sheetData>
      <sheetData sheetId="3">
        <row r="2">
          <cell r="A2" t="str">
            <v>please select…</v>
          </cell>
        </row>
      </sheetData>
      <sheetData sheetId="4">
        <row r="2">
          <cell r="A2" t="str">
            <v>please select…</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erformance Framework 3&amp;4"/>
      <sheetName val="HIV"/>
      <sheetName val="TB"/>
      <sheetName val="Malaria"/>
    </sheetNames>
    <sheetDataSet>
      <sheetData sheetId="0" refreshError="1"/>
      <sheetData sheetId="1" refreshError="1"/>
      <sheetData sheetId="2">
        <row r="2">
          <cell r="A2" t="str">
            <v>Please select…</v>
          </cell>
          <cell r="B2" t="str">
            <v>Please select…</v>
          </cell>
          <cell r="D2" t="str">
            <v>Please select…</v>
          </cell>
          <cell r="E2" t="str">
            <v>Please select…</v>
          </cell>
        </row>
        <row r="3">
          <cell r="A3" t="str">
            <v>BCC - Mass media</v>
          </cell>
          <cell r="B3" t="str">
            <v xml:space="preserve">% of young women and men aged 15-24 who are HIV infected </v>
          </cell>
          <cell r="D3" t="str">
            <v xml:space="preserve">% of women and men aged 15-49 who have had sexual intercourse with more than one partner in the last 12 months </v>
          </cell>
          <cell r="E3" t="str">
            <v>HMIS</v>
          </cell>
          <cell r="F3" t="str">
            <v>Please enter a corresponding indicator here…</v>
          </cell>
        </row>
        <row r="4">
          <cell r="A4" t="str">
            <v>BCC - community outreach and schools</v>
          </cell>
          <cell r="B4" t="str">
            <v xml:space="preserve">% of adults and children with HIV known to be on treatment 12 months after initiation of antiretroviral therapy </v>
          </cell>
          <cell r="D4" t="str">
            <v>% of never married young men and women aged 15-24 who have never had sex</v>
          </cell>
          <cell r="E4" t="str">
            <v>Patient records</v>
          </cell>
          <cell r="F4" t="str">
            <v>Please enter a data source here…</v>
          </cell>
        </row>
        <row r="5">
          <cell r="A5" t="str">
            <v xml:space="preserve">Condom </v>
          </cell>
          <cell r="B5" t="str">
            <v xml:space="preserve">% of infants born to HIV infected mothers who are infected </v>
          </cell>
          <cell r="D5" t="str">
            <v xml:space="preserve">% of young women and men aged 15-24 who have had sexual intercourse before the age of 15 </v>
          </cell>
          <cell r="E5" t="str">
            <v>Training records</v>
          </cell>
          <cell r="F5" t="str">
            <v>Please enter a SDA here…</v>
          </cell>
        </row>
        <row r="6">
          <cell r="A6" t="str">
            <v>Testing and Counseling</v>
          </cell>
          <cell r="B6" t="str">
            <v xml:space="preserve">% of most-at-risk population(s) (sex workers, clients of sex workers, men who have sex with men, injecting drug users) who are HIV infected </v>
          </cell>
          <cell r="D6" t="str">
            <v xml:space="preserve">% of injecting drug users reporting the use of sterile injecting equipment the last time they injected </v>
          </cell>
          <cell r="E6" t="str">
            <v>MICS (Multiple Indicator Cluster Survey)</v>
          </cell>
        </row>
        <row r="7">
          <cell r="A7" t="str">
            <v>PMTCT</v>
          </cell>
          <cell r="B7" t="str">
            <v>% of children under age 18 who are orphans</v>
          </cell>
          <cell r="D7" t="str">
            <v xml:space="preserve">% of injecting drug users reporting the use of a condom the last time they had sexual intercourse </v>
          </cell>
          <cell r="E7" t="str">
            <v>DHS/DHS+ (Demographic and Health Survey)</v>
          </cell>
        </row>
        <row r="8">
          <cell r="A8" t="str">
            <v>Post-exposure prophylaxis (PEP)</v>
          </cell>
          <cell r="D8" t="str">
            <v>Current school attendance among orphans and non-orphans</v>
          </cell>
          <cell r="E8" t="str">
            <v>AIS (AIDS Indicator Survey)</v>
          </cell>
        </row>
        <row r="9">
          <cell r="A9" t="str">
            <v>STI diagnosis and treatment</v>
          </cell>
          <cell r="D9" t="str">
            <v>% of women and men aged 15-49 who have had more than one sexual partner in the past 12 months reporting the use of a condom during their last sexual intercourse</v>
          </cell>
          <cell r="E9" t="str">
            <v>BSS (Behavioral Surveillance Survey)</v>
          </cell>
        </row>
        <row r="10">
          <cell r="A10" t="str">
            <v>Blood safety and universal precaution</v>
          </cell>
          <cell r="D10" t="str">
            <v xml:space="preserve">% of women and men aged 15-49 expressing accepting attitudes towards people with HIV </v>
          </cell>
          <cell r="E10" t="str">
            <v>Health Facility survey</v>
          </cell>
        </row>
        <row r="11">
          <cell r="A11" t="str">
            <v>Antiretroviral treatment (ARV) and monitoring</v>
          </cell>
          <cell r="D11" t="str">
            <v xml:space="preserve">% of female and male sex workers reporting the use of a condom with their most recent client </v>
          </cell>
          <cell r="E11" t="str">
            <v>SAMS (Service Availability Mapping Survey)</v>
          </cell>
        </row>
        <row r="12">
          <cell r="A12" t="str">
            <v>Prophylaxis and treatment for opportunistic infections</v>
          </cell>
          <cell r="D12" t="str">
            <v xml:space="preserve">% of men aged 15-49 reporting sex with a sex worker in the last 12 months who used a condom during last paid intercourse </v>
          </cell>
          <cell r="E12" t="str">
            <v>Households survey</v>
          </cell>
        </row>
        <row r="13">
          <cell r="A13" t="str">
            <v>Care and support for the chronically ill</v>
          </cell>
          <cell r="D13" t="str">
            <v xml:space="preserve">% of men reporting the use of condom the last time they had anal sex with a male partner </v>
          </cell>
          <cell r="E13" t="str">
            <v>Specific surveys and research (specify)</v>
          </cell>
        </row>
        <row r="14">
          <cell r="A14" t="str">
            <v>Support for orphans and vulnerable children</v>
          </cell>
          <cell r="E14" t="str">
            <v>Reports (specify)</v>
          </cell>
        </row>
        <row r="15">
          <cell r="A15" t="str">
            <v>TB/HIV</v>
          </cell>
          <cell r="E15" t="str">
            <v>Vital and disease-specific registry</v>
          </cell>
        </row>
        <row r="16">
          <cell r="A16" t="str">
            <v>Policy development including workplace policy</v>
          </cell>
          <cell r="E16" t="str">
            <v>Operational Research</v>
          </cell>
        </row>
        <row r="17">
          <cell r="A17" t="str">
            <v xml:space="preserve">Strengthening of civil society and institutional capacity building </v>
          </cell>
          <cell r="E17" t="str">
            <v>Health Provider survey</v>
          </cell>
        </row>
        <row r="18">
          <cell r="A18" t="str">
            <v>Stigma reduction in all settings</v>
          </cell>
          <cell r="E18" t="str">
            <v>National Health Account</v>
          </cell>
        </row>
        <row r="19">
          <cell r="A19" t="str">
            <v>HSS: Service delivery</v>
          </cell>
          <cell r="E19" t="str">
            <v>Administrative records</v>
          </cell>
        </row>
        <row r="20">
          <cell r="A20" t="str">
            <v>HSS: Health Workforce</v>
          </cell>
        </row>
        <row r="21">
          <cell r="A21" t="str">
            <v>HSS: Medical Products, vaccines and technology</v>
          </cell>
        </row>
        <row r="22">
          <cell r="A22" t="str">
            <v>HSS: Financing</v>
          </cell>
        </row>
        <row r="23">
          <cell r="A23" t="str">
            <v>HSS: Leadership and Governance</v>
          </cell>
        </row>
        <row r="24">
          <cell r="A24" t="str">
            <v xml:space="preserve">HSS: Information system </v>
          </cell>
        </row>
      </sheetData>
      <sheetData sheetId="3">
        <row r="2">
          <cell r="A2" t="str">
            <v>please select…</v>
          </cell>
          <cell r="B2" t="str">
            <v>please select…</v>
          </cell>
          <cell r="D2" t="str">
            <v>please select…</v>
          </cell>
          <cell r="E2" t="str">
            <v>please select…</v>
          </cell>
        </row>
        <row r="3">
          <cell r="A3" t="str">
            <v>High Quality DOTS</v>
          </cell>
          <cell r="B3" t="str">
            <v>TB prevalence rate</v>
          </cell>
          <cell r="D3" t="str">
            <v>Case detection rate: new smear positive TB cases</v>
          </cell>
          <cell r="E3" t="str">
            <v>R&amp;R TB system, quarterly reports</v>
          </cell>
        </row>
        <row r="4">
          <cell r="A4" t="str">
            <v>Improving diagnosis</v>
          </cell>
          <cell r="B4" t="str">
            <v>TB incidence rate</v>
          </cell>
          <cell r="D4" t="str">
            <v>Treatment success rate: new smear positive TB cases</v>
          </cell>
          <cell r="E4" t="str">
            <v xml:space="preserve">R&amp;R TB system, yearly management report </v>
          </cell>
        </row>
        <row r="5">
          <cell r="A5" t="str">
            <v xml:space="preserve">Patient support </v>
          </cell>
          <cell r="B5" t="str">
            <v>TB mortality rate</v>
          </cell>
          <cell r="E5" t="str">
            <v>TB prevalence survey</v>
          </cell>
        </row>
        <row r="6">
          <cell r="A6" t="str">
            <v xml:space="preserve">Procurement and supply management (First line drugs) </v>
          </cell>
          <cell r="E6" t="str">
            <v>TB patient register</v>
          </cell>
        </row>
        <row r="7">
          <cell r="A7" t="str">
            <v>M&amp;E</v>
          </cell>
          <cell r="E7" t="str">
            <v>TB laboratory register</v>
          </cell>
        </row>
        <row r="8">
          <cell r="A8" t="str">
            <v>TB/HIV</v>
          </cell>
          <cell r="E8" t="str">
            <v>TB treatment card</v>
          </cell>
        </row>
        <row r="9">
          <cell r="A9" t="str">
            <v>MDR-TB</v>
          </cell>
          <cell r="E9" t="str">
            <v>Training records</v>
          </cell>
        </row>
        <row r="10">
          <cell r="A10" t="str">
            <v xml:space="preserve">High-risk groups </v>
          </cell>
          <cell r="E10" t="str">
            <v>Specify- Reports, Surveys, Questionnaires etc.</v>
          </cell>
        </row>
        <row r="11">
          <cell r="A11" t="str">
            <v>PAL (Practical Approach to Lung Health)</v>
          </cell>
          <cell r="E11" t="str">
            <v>Health Provider survey</v>
          </cell>
        </row>
        <row r="12">
          <cell r="A12" t="str">
            <v>All care providers (PPM / ISTC - Public-Public, Public-Private Mix (PPM) approaches and International standards for TB care)</v>
          </cell>
          <cell r="E12" t="str">
            <v>Health Facility survey</v>
          </cell>
        </row>
        <row r="13">
          <cell r="A13" t="str">
            <v xml:space="preserve">ACSM (Advocacy, communication and social mobilization) </v>
          </cell>
          <cell r="E13" t="str">
            <v>National Health Account</v>
          </cell>
        </row>
        <row r="14">
          <cell r="A14" t="str">
            <v xml:space="preserve">Community TB care </v>
          </cell>
          <cell r="E14" t="str">
            <v>Households survey</v>
          </cell>
        </row>
        <row r="15">
          <cell r="A15" t="str">
            <v>Operational Research</v>
          </cell>
          <cell r="E15" t="str">
            <v>SAMS (Service Availability Mapping Survey)</v>
          </cell>
        </row>
        <row r="16">
          <cell r="A16" t="str">
            <v>HSS: Service delivery</v>
          </cell>
          <cell r="E16" t="str">
            <v>Administrative records</v>
          </cell>
        </row>
        <row r="17">
          <cell r="A17" t="str">
            <v>HSS:  Health Workforce</v>
          </cell>
        </row>
        <row r="18">
          <cell r="A18" t="str">
            <v>HSS:  Medical Products, Vaccines and Technology</v>
          </cell>
        </row>
        <row r="19">
          <cell r="A19" t="str">
            <v>HSS:  Financing</v>
          </cell>
        </row>
        <row r="20">
          <cell r="A20" t="str">
            <v>HSS:  Information System</v>
          </cell>
        </row>
        <row r="21">
          <cell r="A21" t="str">
            <v>HSS:  Leadership and Goverance</v>
          </cell>
        </row>
      </sheetData>
      <sheetData sheetId="4">
        <row r="2">
          <cell r="A2" t="str">
            <v>please select…</v>
          </cell>
          <cell r="B2" t="str">
            <v>please select…</v>
          </cell>
          <cell r="D2" t="str">
            <v>please select…</v>
          </cell>
          <cell r="E2" t="str">
            <v>please select…</v>
          </cell>
        </row>
        <row r="3">
          <cell r="A3" t="str">
            <v>BCC - Mass media</v>
          </cell>
          <cell r="B3" t="str">
            <v xml:space="preserve">Death rates associated with Malaria: all-cause under-5 mortality rate in highly endemic areas </v>
          </cell>
          <cell r="D3" t="str">
            <v>% of U5 children (and other target groups) with malaria/fever receiving appropriate treatment within 24 hours (community/health facility)</v>
          </cell>
          <cell r="E3" t="str">
            <v>DHS/DHS+ (Demographic and Health Survey)</v>
          </cell>
        </row>
        <row r="4">
          <cell r="A4" t="str">
            <v>BCC - community outreach</v>
          </cell>
          <cell r="B4" t="str">
            <v xml:space="preserve">Incidence of clinical malaria cases (estimated and/or reported) </v>
          </cell>
          <cell r="D4" t="str">
            <v>% of U5 children (and other target group) with uncomplicated malaria correctly managed at health facilities</v>
          </cell>
          <cell r="E4" t="str">
            <v>MIS (Malaria Indicator Survey)</v>
          </cell>
        </row>
        <row r="5">
          <cell r="A5" t="str">
            <v>Insecticide-treated nets (ITNs)</v>
          </cell>
          <cell r="B5" t="str">
            <v>Anaemia prevalence in children under 5 years of age</v>
          </cell>
          <cell r="D5" t="str">
            <v>% of U5 children (and other target groups) admitted with severe malaria and correctly managed at health facilities</v>
          </cell>
          <cell r="E5" t="str">
            <v>MICS (Multiple Indicator Cluster Survey)</v>
          </cell>
        </row>
        <row r="6">
          <cell r="A6" t="str">
            <v>Malaria prevention during pregnancy</v>
          </cell>
          <cell r="B6" t="str">
            <v xml:space="preserve">Prevalence of malaria parasite infection </v>
          </cell>
          <cell r="D6" t="str">
            <v>% of children U5 sleeping under an ITN</v>
          </cell>
          <cell r="E6" t="str">
            <v>Situation Analysis</v>
          </cell>
        </row>
        <row r="7">
          <cell r="A7" t="str">
            <v>Indoor Residual Spraying</v>
          </cell>
          <cell r="B7" t="str">
            <v>Laboratory-confirmed malaria cases seen in heath facilities</v>
          </cell>
          <cell r="D7" t="str">
            <v>% of households with at least one ITN</v>
          </cell>
          <cell r="E7" t="str">
            <v>HMIS</v>
          </cell>
        </row>
        <row r="8">
          <cell r="A8" t="str">
            <v>Prompt, effective anti-malarial treatment</v>
          </cell>
          <cell r="B8" t="str">
            <v>Laboratory-confirmed malaria deaths seen in health facilities</v>
          </cell>
          <cell r="D8" t="str">
            <v>% of pregnant women (and other target groups) sleeping under an ITN</v>
          </cell>
          <cell r="E8" t="str">
            <v>Health Facility survey</v>
          </cell>
        </row>
        <row r="9">
          <cell r="A9" t="str">
            <v>Home based management of malaria</v>
          </cell>
          <cell r="B9" t="str">
            <v>Malaria-attributed deaths in sentinel demographic surveillance sites</v>
          </cell>
          <cell r="D9" t="str">
            <v>% of pregnant women on Intermittent preventive treatment (IPT) according to national policy (specific to Sub-Saharian Africa)</v>
          </cell>
          <cell r="E9" t="str">
            <v>Health Provider survey</v>
          </cell>
        </row>
        <row r="10">
          <cell r="A10" t="str">
            <v>Diagnosis</v>
          </cell>
          <cell r="B10" t="str">
            <v>API (Annual Parasite Index) (specific to Latin America and Asia)</v>
          </cell>
          <cell r="D10" t="str">
            <v>% of households in malaria areas protected by IRS</v>
          </cell>
          <cell r="E10" t="str">
            <v>Key informant survey</v>
          </cell>
        </row>
        <row r="11">
          <cell r="A11" t="str">
            <v>Monitoring drug resistance</v>
          </cell>
          <cell r="B11" t="str">
            <v xml:space="preserve">Incidence of confirmed malaria cases  </v>
          </cell>
          <cell r="D11" t="str">
            <v>% of households covered by ITN or IRS</v>
          </cell>
          <cell r="E11" t="str">
            <v>Households survey</v>
          </cell>
        </row>
        <row r="12">
          <cell r="A12" t="str">
            <v>Monitoring insecticide resistance</v>
          </cell>
          <cell r="E12" t="str">
            <v>Vital registration systems</v>
          </cell>
        </row>
        <row r="13">
          <cell r="A13" t="str">
            <v>Coordination and partnership development (national, community, public-private)</v>
          </cell>
          <cell r="E13" t="str">
            <v>Training records</v>
          </cell>
        </row>
        <row r="14">
          <cell r="A14" t="str">
            <v>HSS: Service delivery</v>
          </cell>
          <cell r="E14" t="str">
            <v>Patients records</v>
          </cell>
        </row>
        <row r="15">
          <cell r="A15" t="str">
            <v xml:space="preserve">HSS: Health Workforce </v>
          </cell>
          <cell r="E15" t="str">
            <v>Surveillance systems</v>
          </cell>
        </row>
        <row r="16">
          <cell r="A16" t="str">
            <v xml:space="preserve">HSS: Medical Products, Vaccines and Technology </v>
          </cell>
          <cell r="E16" t="str">
            <v>Other report, specify</v>
          </cell>
        </row>
        <row r="17">
          <cell r="A17" t="str">
            <v xml:space="preserve">HSS: Information system </v>
          </cell>
          <cell r="E17" t="str">
            <v>National Health Account</v>
          </cell>
        </row>
        <row r="18">
          <cell r="A18" t="str">
            <v xml:space="preserve">HSS: Financing </v>
          </cell>
          <cell r="E18" t="str">
            <v>SAMS (Service Availability Mapping Survey)</v>
          </cell>
        </row>
        <row r="19">
          <cell r="A19" t="str">
            <v xml:space="preserve">HSS: Leadership and Goverance </v>
          </cell>
          <cell r="E19" t="str">
            <v>Other survey, specify</v>
          </cell>
        </row>
        <row r="20">
          <cell r="E20" t="str">
            <v>Administrative records</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plan and Budget 2012_2015"/>
      <sheetName val="Workplan and budget Years 1-3"/>
      <sheetName val="PR-PCIMU SSF year 2012"/>
      <sheetName val="PR-PCIMU SSF Grant 2013-15"/>
      <sheetName val="Estimations"/>
      <sheetName val="Estimations 27.01.12"/>
      <sheetName val="Activities"/>
      <sheetName val="Visit_costs"/>
      <sheetName val="Cost of 2nd line drugs"/>
      <sheetName val="PCIMU PM costs 2012"/>
      <sheetName val="PCIMU PM costs 2013_2015"/>
    </sheetNames>
    <sheetDataSet>
      <sheetData sheetId="0" refreshError="1"/>
      <sheetData sheetId="1" refreshError="1"/>
      <sheetData sheetId="2" refreshError="1"/>
      <sheetData sheetId="3" refreshError="1"/>
      <sheetData sheetId="4" refreshError="1"/>
      <sheetData sheetId="5" refreshError="1"/>
      <sheetData sheetId="6">
        <row r="4">
          <cell r="D4">
            <v>15.31</v>
          </cell>
        </row>
      </sheetData>
      <sheetData sheetId="7" refreshError="1"/>
      <sheetData sheetId="8" refreshError="1"/>
      <sheetData sheetId="9" refreshError="1"/>
      <sheetData sheetId="1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и "/>
      <sheetName val="Система эф. работы"/>
      <sheetName val="HIV"/>
      <sheetName val="TB"/>
      <sheetName val="Malaria"/>
      <sheetName val="HSS"/>
      <sheetName val="Epid data"/>
    </sheetNames>
    <sheetDataSet>
      <sheetData sheetId="0"/>
      <sheetData sheetId="1"/>
      <sheetData sheetId="2"/>
      <sheetData sheetId="3"/>
      <sheetData sheetId="4"/>
      <sheetData sheetId="5">
        <row r="3">
          <cell r="A3" t="str">
            <v>Выберите…</v>
          </cell>
        </row>
        <row r="4">
          <cell r="A4" t="str">
            <v>УСЗ (Укрепление систем здравоохранения): Оказание услуг</v>
          </cell>
        </row>
        <row r="5">
          <cell r="A5" t="str">
            <v>УСЗ: Кадровые ресурсы</v>
          </cell>
        </row>
        <row r="6">
          <cell r="A6" t="str">
            <v>УСЗ: Продукты медицинского назначения, вакцины и технология</v>
          </cell>
        </row>
        <row r="7">
          <cell r="A7" t="str">
            <v>УСЗ: Финансирование</v>
          </cell>
        </row>
        <row r="8">
          <cell r="A8" t="str">
            <v>УСЗ: Управление и руководство</v>
          </cell>
        </row>
        <row r="9">
          <cell r="A9" t="str">
            <v>УСЗ: Информационные системы</v>
          </cell>
        </row>
        <row r="10">
          <cell r="A10" t="str">
            <v xml:space="preserve">УСС (Укрепление систем сообществ): Мониторинг и документация общинных и правительственных программ </v>
          </cell>
        </row>
        <row r="11">
          <cell r="A11" t="str">
            <v xml:space="preserve">УСС: Информационно-разъяснительная деятельность, коммуникация и социальная мобилизация </v>
          </cell>
        </row>
        <row r="12">
          <cell r="A12" t="str">
            <v xml:space="preserve">УСС: Создание сетей на уровне сообществ, сотрудничество и координация </v>
          </cell>
        </row>
        <row r="13">
          <cell r="A13" t="str">
            <v>УСС: Людские ресурсы: укрепление навыков в сфере предоставления услуг, информационно-разъяснительной деятельности и лидерских навыков</v>
          </cell>
        </row>
        <row r="14">
          <cell r="A14" t="str">
            <v>УСС: Финансовые ресурсы</v>
          </cell>
        </row>
        <row r="15">
          <cell r="A15" t="str">
            <v>УСС: Материально-технические ресурсы – инфраструктура и основные продукты (включая продукты медицинского назначения и другие продукты и технологии</v>
          </cell>
        </row>
        <row r="16">
          <cell r="A16" t="str">
            <v>УСС: Виды деятельности и услуги на базе сообществ – предоставление, использование и качество услуг</v>
          </cell>
        </row>
        <row r="17">
          <cell r="A17" t="str">
            <v xml:space="preserve">УСС: Управление, ответственность и лидерство </v>
          </cell>
        </row>
        <row r="18">
          <cell r="A18" t="str">
            <v xml:space="preserve">УСС: Мониторинг и оценка, создание достоверных баз данных </v>
          </cell>
        </row>
        <row r="19">
          <cell r="A19" t="str">
            <v xml:space="preserve">УСС: Стратегическое планирование </v>
          </cell>
        </row>
      </sheetData>
      <sheetData sheetId="6"/>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ons"/>
      <sheetName val="Заглавный лист"/>
      <sheetName val="Общие указания"/>
      <sheetName val="Общие допущения"/>
      <sheetName val="Детальные допущения"/>
      <sheetName val="Детальный бюджет на 1-й год"/>
      <sheetName val="Детальный бюджет на 2-й год"/>
      <sheetName val="Детальный бюджет на 3,4,5-й год"/>
      <sheetName val="Бюджет на 5 лет"/>
      <sheetName val="Краткий бюджет"/>
    </sheetNames>
    <sheetDataSet>
      <sheetData sheetId="0">
        <row r="3">
          <cell r="F3" t="str">
            <v>Кадровые ресурсы</v>
          </cell>
          <cell r="H3" t="str">
            <v>FBO</v>
          </cell>
        </row>
        <row r="4">
          <cell r="H4" t="str">
            <v>Негосударственные учреждения/общественные организации/высшие учебные учреждения</v>
          </cell>
        </row>
        <row r="5">
          <cell r="H5" t="str">
            <v>Частный сектор</v>
          </cell>
        </row>
        <row r="6">
          <cell r="H6" t="str">
            <v>Министерство здравоохранения</v>
          </cell>
        </row>
        <row r="7">
          <cell r="H7" t="str">
            <v>Другие правительственные органы</v>
          </cell>
        </row>
        <row r="8">
          <cell r="H8" t="str">
            <v>Программа развития ООН</v>
          </cell>
        </row>
        <row r="9">
          <cell r="H9" t="str">
            <v>Другие многосторонние организации</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PR_Programmatic Progress_1A"/>
      <sheetName val="PR_Programmatic Progress_1B"/>
      <sheetName val="PR_Grant Management_2"/>
      <sheetName val="Sheet3"/>
      <sheetName val="EFR Malaria Financial Data_3B"/>
      <sheetName val="EFR TB Financial Data_3B"/>
      <sheetName val="EFR HIV AIDS Financial Data_3B"/>
      <sheetName val="PR_Cash Reconciliation_5A"/>
      <sheetName val="PR_Disbursement Request_5B"/>
      <sheetName val="PR_Overall Performance_6"/>
      <sheetName val="PR_Cash Request_7A&amp;B"/>
      <sheetName val="PR_Bank Details_7C"/>
      <sheetName val="PR_Annex_SR-Financials"/>
      <sheetName val="Checklist"/>
      <sheetName val="LFA_Programmatic Progress_1A"/>
      <sheetName val="LFA_Programmatic Progress_1B"/>
      <sheetName val="LFA_Grant Management_2"/>
      <sheetName val="LFA_Total PR Cash Outflow_3A"/>
      <sheetName val="LFA_EFR Review_3B"/>
      <sheetName val="LFA_Procurement Info_4"/>
      <sheetName val="LFA_Findings&amp;Recommendations"/>
      <sheetName val="LFA_Cash Reconciliation_5A"/>
      <sheetName val="LFA_Disbursement Recommend_5B"/>
      <sheetName val="Sheet1"/>
      <sheetName val="LFA_Overall Performance_6"/>
      <sheetName val="LFA_DisbursementRecommendation7"/>
      <sheetName val="LFA_Bank Details_7C"/>
      <sheetName val="LFA_Annex-SR Financials"/>
      <sheetName val="Annex for additional info"/>
      <sheetName val="Memo HIV"/>
      <sheetName val="Memo TB"/>
      <sheetName val="Memo Malaria"/>
      <sheetName val="Definitions-lists-EFR"/>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2">
          <cell r="A2" t="str">
            <v>Please select…</v>
          </cell>
        </row>
      </sheetData>
      <sheetData sheetId="31"/>
      <sheetData sheetId="32"/>
      <sheetData sheetId="33">
        <row r="1">
          <cell r="A1" t="str">
            <v>Please Select…</v>
          </cell>
        </row>
        <row r="2">
          <cell r="A2" t="str">
            <v>Prevention</v>
          </cell>
        </row>
        <row r="3">
          <cell r="A3" t="str">
            <v>Treatment</v>
          </cell>
        </row>
        <row r="4">
          <cell r="A4" t="str">
            <v>Care and Support</v>
          </cell>
        </row>
        <row r="5">
          <cell r="A5" t="str">
            <v>TB/HIV Collaborative Activities</v>
          </cell>
        </row>
        <row r="6">
          <cell r="A6" t="str">
            <v>Supportive Environment</v>
          </cell>
        </row>
        <row r="7">
          <cell r="A7" t="str">
            <v>Health System Strengthening (HSS)</v>
          </cell>
        </row>
        <row r="58">
          <cell r="A58" t="str">
            <v>Please Select…</v>
          </cell>
        </row>
        <row r="59">
          <cell r="A59" t="str">
            <v>FBO</v>
          </cell>
        </row>
        <row r="60">
          <cell r="A60" t="str">
            <v>NGO/CBO/Academic</v>
          </cell>
        </row>
        <row r="61">
          <cell r="A61" t="str">
            <v>Private Sector</v>
          </cell>
        </row>
        <row r="62">
          <cell r="A62" t="str">
            <v>Ministry Health (MoH)</v>
          </cell>
        </row>
        <row r="63">
          <cell r="A63" t="str">
            <v>Other Government</v>
          </cell>
        </row>
        <row r="64">
          <cell r="A64" t="str">
            <v>UNDP</v>
          </cell>
        </row>
        <row r="65">
          <cell r="A65" t="str">
            <v>Other Multilateral Organization</v>
          </cell>
        </row>
      </sheetData>
      <sheetData sheetId="3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шкала SDA и др"/>
      <sheetName val="1.1.1"/>
      <sheetName val="1.1.2"/>
      <sheetName val="1.1.3"/>
      <sheetName val="1.1.4"/>
      <sheetName val="1.1.5"/>
      <sheetName val="1.1.6"/>
      <sheetName val="1.1.7"/>
      <sheetName val="1.2.1"/>
      <sheetName val="1.2.2"/>
      <sheetName val="1.2.3"/>
      <sheetName val="1.3.1"/>
      <sheetName val="1.3.2"/>
      <sheetName val="1.3.3"/>
      <sheetName val="1.4.1"/>
      <sheetName val="1.4.2"/>
      <sheetName val="1.4.3"/>
      <sheetName val="1.4.4"/>
      <sheetName val="1.5.1"/>
      <sheetName val="1.5.2"/>
      <sheetName val="1.6.1"/>
      <sheetName val="1.6.2"/>
      <sheetName val="1.6.3"/>
      <sheetName val="1.6.4"/>
      <sheetName val="1.6.5"/>
      <sheetName val="1.6.6"/>
      <sheetName val="1.6.7"/>
      <sheetName val="2.1.1"/>
      <sheetName val="2.1.2"/>
      <sheetName val="2.1.3"/>
      <sheetName val="2.1.4"/>
      <sheetName val="2.1.5"/>
      <sheetName val="2.1.6"/>
      <sheetName val="2.1.7"/>
      <sheetName val="2.2.1"/>
      <sheetName val="2.2.2"/>
      <sheetName val="2.2.3"/>
      <sheetName val="2.2.4"/>
      <sheetName val="2.3.1"/>
      <sheetName val="2.3.2"/>
      <sheetName val="2.3.3"/>
      <sheetName val="2.3.4"/>
      <sheetName val="2.4.1"/>
      <sheetName val="2.4.2"/>
      <sheetName val="2.4.3"/>
      <sheetName val="3.1.1"/>
      <sheetName val="3.1.2"/>
      <sheetName val="3.1.3"/>
      <sheetName val="3.1.4"/>
      <sheetName val="3.1.5"/>
      <sheetName val="3.1.6"/>
      <sheetName val="3.1.7"/>
      <sheetName val="3.2.1"/>
      <sheetName val="3.2.2"/>
      <sheetName val="3.2.3"/>
      <sheetName val="3.2.4"/>
      <sheetName val="3.2.5"/>
      <sheetName val="3.2.6"/>
      <sheetName val="3.3.1"/>
      <sheetName val="3.3.2"/>
      <sheetName val="3.3.3"/>
      <sheetName val="3.4.1"/>
      <sheetName val="3.4.2"/>
      <sheetName val="3.4.3"/>
      <sheetName val="3.4.4"/>
      <sheetName val="4.1.1"/>
      <sheetName val="4.1.2"/>
      <sheetName val="4.2"/>
      <sheetName val="4.3"/>
      <sheetName val="4.4"/>
    </sheetNames>
    <sheetDataSet>
      <sheetData sheetId="0"/>
      <sheetData sheetId="1">
        <row r="3">
          <cell r="M3" t="str">
            <v>HR</v>
          </cell>
        </row>
        <row r="4">
          <cell r="M4" t="str">
            <v>TA</v>
          </cell>
        </row>
        <row r="5">
          <cell r="M5" t="str">
            <v>T</v>
          </cell>
        </row>
        <row r="6">
          <cell r="M6" t="str">
            <v>HP</v>
          </cell>
        </row>
        <row r="7">
          <cell r="M7" t="str">
            <v>MED</v>
          </cell>
        </row>
        <row r="8">
          <cell r="M8" t="str">
            <v>PC</v>
          </cell>
        </row>
        <row r="9">
          <cell r="M9" t="str">
            <v>IF</v>
          </cell>
        </row>
        <row r="10">
          <cell r="M10" t="str">
            <v>CM</v>
          </cell>
        </row>
        <row r="11">
          <cell r="M11" t="str">
            <v>ME</v>
          </cell>
        </row>
        <row r="12">
          <cell r="M12" t="str">
            <v>LS</v>
          </cell>
        </row>
        <row r="13">
          <cell r="M13" t="str">
            <v>PA</v>
          </cell>
        </row>
        <row r="14">
          <cell r="M14" t="str">
            <v>OTHER</v>
          </cell>
        </row>
        <row r="15">
          <cell r="M15" t="str">
            <v>OV</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_Financial Data"/>
      <sheetName val="BUDGET Y1 GF"/>
      <sheetName val="Budget Y1 New line Categories"/>
      <sheetName val="Macro-categ_Budget"/>
      <sheetName val="Budget Implem. agent"/>
      <sheetName val="Budget sub-recipients work tab "/>
      <sheetName val="ATLAS GF "/>
      <sheetName val="Expenditures by Categ."/>
      <sheetName val="Expenditures GF Macro-categ "/>
      <sheetName val="Expenditures Impl. party"/>
      <sheetName val="Definitions"/>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ummary GF"/>
      <sheetName val="Definitions"/>
    </sheetNames>
    <sheetDataSet>
      <sheetData sheetId="0"/>
      <sheetData sheetId="1">
        <row r="31">
          <cell r="B31" t="str">
            <v>Please Select…</v>
          </cell>
        </row>
        <row r="32">
          <cell r="B32" t="str">
            <v>FBO</v>
          </cell>
        </row>
        <row r="33">
          <cell r="B33" t="str">
            <v>NGO/CBO/Academic</v>
          </cell>
        </row>
        <row r="34">
          <cell r="B34" t="str">
            <v>Private Sector</v>
          </cell>
        </row>
        <row r="35">
          <cell r="B35" t="str">
            <v>Ministry of Health (MoH)</v>
          </cell>
        </row>
        <row r="36">
          <cell r="B36" t="str">
            <v>Other Government</v>
          </cell>
        </row>
        <row r="37">
          <cell r="B37" t="str">
            <v>UNDP</v>
          </cell>
        </row>
        <row r="38">
          <cell r="B38" t="str">
            <v>Other Multilateral Organisation</v>
          </cell>
        </row>
        <row r="127">
          <cell r="B127" t="str">
            <v>Please Select…</v>
          </cell>
        </row>
        <row r="128">
          <cell r="B128" t="str">
            <v>HIV:Prevention</v>
          </cell>
        </row>
        <row r="129">
          <cell r="B129" t="str">
            <v>HIV:Treatment</v>
          </cell>
        </row>
        <row r="130">
          <cell r="B130" t="str">
            <v>HIV:Care and Support</v>
          </cell>
        </row>
        <row r="131">
          <cell r="B131" t="str">
            <v>HIV:TB/HIV Collaborative Activities</v>
          </cell>
        </row>
        <row r="132">
          <cell r="B132" t="str">
            <v>HIV:Supportive Environment</v>
          </cell>
        </row>
        <row r="133">
          <cell r="B133" t="str">
            <v>HIV:Health Systems Strengthening (HSS)</v>
          </cell>
        </row>
        <row r="134">
          <cell r="B134" t="str">
            <v>HIV_TB: TB Detection</v>
          </cell>
        </row>
        <row r="135">
          <cell r="B135" t="str">
            <v>HIV_TB: TB Treatment</v>
          </cell>
        </row>
        <row r="136">
          <cell r="B136" t="str">
            <v>HIV_TB: Collaborative Activities</v>
          </cell>
        </row>
        <row r="137">
          <cell r="B137" t="str">
            <v>HIV_TB: Supportive Environment</v>
          </cell>
        </row>
        <row r="138">
          <cell r="B138" t="str">
            <v>HIV_TB: Health Systems Strengthening (HSS)</v>
          </cell>
        </row>
        <row r="139">
          <cell r="B139" t="str">
            <v>Mal: Prevention</v>
          </cell>
        </row>
        <row r="140">
          <cell r="B140" t="str">
            <v>Mal: Treatment</v>
          </cell>
        </row>
        <row r="141">
          <cell r="B141" t="str">
            <v>Mal: Supportive Environment</v>
          </cell>
        </row>
        <row r="142">
          <cell r="B142" t="str">
            <v>Mal: Health Systems Strengthening (HSS)</v>
          </cell>
        </row>
        <row r="143">
          <cell r="B143" t="str">
            <v>TB Detection</v>
          </cell>
        </row>
        <row r="144">
          <cell r="B144" t="str">
            <v>TB Treatment</v>
          </cell>
        </row>
        <row r="145">
          <cell r="B145" t="str">
            <v>TB/HIV Collaborative Activities</v>
          </cell>
        </row>
        <row r="146">
          <cell r="B146" t="str">
            <v>TB: Supportive Environment</v>
          </cell>
        </row>
        <row r="147">
          <cell r="B147" t="str">
            <v>TB: Health Systems Strengthening (HSS)</v>
          </cell>
        </row>
        <row r="148">
          <cell r="B148" t="str">
            <v>HSS: Health Systems Strengthening (HSS)</v>
          </cell>
        </row>
        <row r="149">
          <cell r="B149" t="str">
            <v>HSS: Supportive Environment</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Entry"/>
      <sheetName val="BUDGET SUMMARY"/>
      <sheetName val="MICROSCOPY"/>
      <sheetName val="PROCESSING &amp; solid CULTURE"/>
      <sheetName val="LJ tubes"/>
      <sheetName val="DST LJ, Linia I"/>
      <sheetName val="DST LJ, Linia II"/>
      <sheetName val="LPA, plus"/>
      <sheetName val="LPA, sl"/>
      <sheetName val="Xpert MTB RIF"/>
      <sheetName val="LIQUID CULTURE and DST"/>
      <sheetName val="BIO SAFETY AND CLEANING"/>
      <sheetName val="MAINTENANCE &amp; REPAIR"/>
      <sheetName val="HUMAN RESOURCES"/>
      <sheetName val="QA"/>
      <sheetName val="OPERATION"/>
      <sheetName val="LPA and Tips"/>
      <sheetName val="Lab items list"/>
      <sheetName val="Лист2"/>
      <sheetName val="LPA"/>
    </sheetNames>
    <sheetDataSet>
      <sheetData sheetId="0">
        <row r="4">
          <cell r="C4">
            <v>12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Explanatory Note_ENG"/>
      <sheetName val="TSP Summary Budget"/>
      <sheetName val="TSP Detailed Budget"/>
      <sheetName val="Unit costs"/>
      <sheetName val="TA"/>
      <sheetName val="Training"/>
      <sheetName val="UC"/>
    </sheetNames>
    <sheetDataSet>
      <sheetData sheetId="0" refreshError="1"/>
      <sheetData sheetId="1" refreshError="1">
        <row r="16">
          <cell r="B16" t="str">
            <v>Coordination Meetings</v>
          </cell>
        </row>
        <row r="35">
          <cell r="A35" t="str">
            <v>2.1.1.1</v>
          </cell>
        </row>
        <row r="36">
          <cell r="B36" t="str">
            <v xml:space="preserve">External technical assistance, HIV allocative and efficiency study </v>
          </cell>
        </row>
        <row r="39">
          <cell r="A39" t="str">
            <v>2.1.1.3</v>
          </cell>
        </row>
        <row r="40">
          <cell r="B40" t="str">
            <v>Training of MoLHSA/NCDC staff in SHA production</v>
          </cell>
        </row>
        <row r="45">
          <cell r="A45" t="str">
            <v>2.1.1.7</v>
          </cell>
        </row>
        <row r="138">
          <cell r="A138" t="str">
            <v>2.8.2.1</v>
          </cell>
          <cell r="B138" t="str">
            <v>To implement capacity building activities in order to enhance the role of National TB Council (NTC) as the coordination body for the national TB program</v>
          </cell>
        </row>
        <row r="151">
          <cell r="A151" t="str">
            <v>3.1.3</v>
          </cell>
          <cell r="B151" t="str">
            <v xml:space="preserve">Training and attendance of international TB events abroad </v>
          </cell>
        </row>
        <row r="152">
          <cell r="A152" t="str">
            <v>3.1.4</v>
          </cell>
          <cell r="B152" t="str">
            <v xml:space="preserve">Training of health care managers in priority issues of TB control </v>
          </cell>
        </row>
        <row r="153">
          <cell r="A153" t="str">
            <v>3.1.5</v>
          </cell>
          <cell r="B153" t="str">
            <v>TB management training of TB service staff: doctors</v>
          </cell>
        </row>
        <row r="154">
          <cell r="A154" t="str">
            <v>3.1.6</v>
          </cell>
          <cell r="B154" t="str">
            <v>TB management training of TB service staff: nurses</v>
          </cell>
        </row>
        <row r="155">
          <cell r="A155" t="str">
            <v>3.1.7</v>
          </cell>
          <cell r="B155" t="str">
            <v>Training of PHC providers in TB control</v>
          </cell>
        </row>
        <row r="161">
          <cell r="A161" t="str">
            <v>3.2.3</v>
          </cell>
        </row>
      </sheetData>
      <sheetData sheetId="2" refreshError="1">
        <row r="16">
          <cell r="B16" t="str">
            <v>Average cost of participation in international training, per person</v>
          </cell>
        </row>
        <row r="40">
          <cell r="F40">
            <v>0</v>
          </cell>
          <cell r="G40">
            <v>0</v>
          </cell>
          <cell r="H40">
            <v>0</v>
          </cell>
        </row>
        <row r="60">
          <cell r="F60">
            <v>0</v>
          </cell>
          <cell r="G60">
            <v>0</v>
          </cell>
          <cell r="H60">
            <v>0</v>
          </cell>
        </row>
        <row r="72">
          <cell r="F72">
            <v>0</v>
          </cell>
          <cell r="G72">
            <v>0</v>
          </cell>
          <cell r="H72">
            <v>0</v>
          </cell>
        </row>
        <row r="76">
          <cell r="B76" t="str">
            <v xml:space="preserve">Training of CSOs/CBOs staff </v>
          </cell>
        </row>
        <row r="81">
          <cell r="F81">
            <v>10400</v>
          </cell>
          <cell r="G81">
            <v>0</v>
          </cell>
          <cell r="H81">
            <v>0</v>
          </cell>
        </row>
        <row r="86">
          <cell r="F86">
            <v>0</v>
          </cell>
          <cell r="G86">
            <v>0</v>
          </cell>
          <cell r="H86">
            <v>0</v>
          </cell>
        </row>
        <row r="105">
          <cell r="B105" t="str">
            <v>Training of MoLHSA/NCDC staff in SHA production</v>
          </cell>
        </row>
        <row r="121">
          <cell r="B121" t="str">
            <v>External technical assistance, development of the new NSP with commensurate public funding commitments (see budget under 2.4.1.1)</v>
          </cell>
        </row>
        <row r="133">
          <cell r="A133" t="str">
            <v>2.1.2.1</v>
          </cell>
        </row>
        <row r="135">
          <cell r="B135" t="str">
            <v xml:space="preserve">External technical assistance, TB efficiency study </v>
          </cell>
        </row>
        <row r="199">
          <cell r="E199">
            <v>20000</v>
          </cell>
          <cell r="F199">
            <v>0</v>
          </cell>
          <cell r="G199">
            <v>0</v>
          </cell>
          <cell r="H199">
            <v>0</v>
          </cell>
        </row>
        <row r="204">
          <cell r="E204">
            <v>8400</v>
          </cell>
          <cell r="F204">
            <v>4200</v>
          </cell>
          <cell r="G204">
            <v>0</v>
          </cell>
          <cell r="H204">
            <v>0</v>
          </cell>
        </row>
        <row r="213">
          <cell r="A213" t="str">
            <v>2.2.1.3</v>
          </cell>
          <cell r="B213" t="str">
            <v>Training of trainers, including that for academia staff on HIV related topics</v>
          </cell>
        </row>
        <row r="241">
          <cell r="A241" t="str">
            <v>2.2.2.2</v>
          </cell>
        </row>
        <row r="243">
          <cell r="B243" t="str">
            <v>External technical assistance in developing the policy</v>
          </cell>
        </row>
        <row r="301">
          <cell r="B301" t="str">
            <v>External technical assistance in assessing the HIS for HIV</v>
          </cell>
        </row>
      </sheetData>
      <sheetData sheetId="3" refreshError="1"/>
      <sheetData sheetId="4" refreshError="1">
        <row r="14">
          <cell r="F14">
            <v>18200</v>
          </cell>
        </row>
        <row r="26">
          <cell r="F26">
            <v>15000</v>
          </cell>
        </row>
        <row r="50">
          <cell r="F50">
            <v>18700</v>
          </cell>
        </row>
      </sheetData>
      <sheetData sheetId="5" refreshError="1">
        <row r="16">
          <cell r="G16">
            <v>600</v>
          </cell>
        </row>
        <row r="33">
          <cell r="G33">
            <v>1200</v>
          </cell>
        </row>
        <row r="71">
          <cell r="G71">
            <v>2800</v>
          </cell>
        </row>
        <row r="106">
          <cell r="G106">
            <v>3500</v>
          </cell>
        </row>
        <row r="124">
          <cell r="G124">
            <v>2000</v>
          </cell>
        </row>
        <row r="213">
          <cell r="G213">
            <v>4400</v>
          </cell>
        </row>
        <row r="230">
          <cell r="G230">
            <v>3800</v>
          </cell>
        </row>
      </sheetData>
      <sheetData sheetId="6" refreshError="1">
        <row r="5">
          <cell r="D5">
            <v>800</v>
          </cell>
        </row>
        <row r="17">
          <cell r="D17">
            <v>20</v>
          </cell>
        </row>
        <row r="18">
          <cell r="D18">
            <v>60</v>
          </cell>
        </row>
        <row r="19">
          <cell r="D19">
            <v>12</v>
          </cell>
        </row>
        <row r="20">
          <cell r="D20">
            <v>80</v>
          </cell>
        </row>
        <row r="21">
          <cell r="D21">
            <v>8</v>
          </cell>
        </row>
        <row r="22">
          <cell r="D22">
            <v>30</v>
          </cell>
        </row>
        <row r="23">
          <cell r="D23">
            <v>0.05</v>
          </cell>
        </row>
        <row r="26">
          <cell r="D26">
            <v>10</v>
          </cell>
        </row>
        <row r="27">
          <cell r="D27">
            <v>60</v>
          </cell>
        </row>
        <row r="28">
          <cell r="D28">
            <v>10</v>
          </cell>
        </row>
        <row r="29">
          <cell r="D29">
            <v>80</v>
          </cell>
        </row>
        <row r="30">
          <cell r="D30">
            <v>5</v>
          </cell>
        </row>
        <row r="31">
          <cell r="D31">
            <v>20</v>
          </cell>
        </row>
        <row r="32">
          <cell r="D32">
            <v>0.05</v>
          </cell>
        </row>
        <row r="35">
          <cell r="D35">
            <v>800</v>
          </cell>
        </row>
        <row r="36">
          <cell r="D36">
            <v>160</v>
          </cell>
        </row>
        <row r="37">
          <cell r="D37">
            <v>80</v>
          </cell>
        </row>
        <row r="38">
          <cell r="D38">
            <v>1500</v>
          </cell>
        </row>
        <row r="39">
          <cell r="D39">
            <v>30</v>
          </cell>
        </row>
        <row r="40">
          <cell r="D40">
            <v>70</v>
          </cell>
        </row>
        <row r="41">
          <cell r="D41">
            <v>0.05</v>
          </cell>
        </row>
        <row r="54">
          <cell r="F54">
            <v>10000</v>
          </cell>
        </row>
        <row r="71">
          <cell r="G71">
            <v>4600</v>
          </cell>
        </row>
        <row r="88">
          <cell r="G88">
            <v>2900</v>
          </cell>
        </row>
        <row r="100">
          <cell r="F100">
            <v>4100</v>
          </cell>
        </row>
        <row r="112">
          <cell r="F112">
            <v>2000</v>
          </cell>
        </row>
        <row r="138">
          <cell r="G138">
            <v>9200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erformance Framework 3&amp;4"/>
      <sheetName val="HIV"/>
      <sheetName val="TB"/>
      <sheetName val="Malaria"/>
    </sheetNames>
    <sheetDataSet>
      <sheetData sheetId="0" refreshError="1"/>
      <sheetData sheetId="1" refreshError="1"/>
      <sheetData sheetId="2">
        <row r="2">
          <cell r="A2" t="str">
            <v>Please select…</v>
          </cell>
          <cell r="D2" t="str">
            <v>Please select…</v>
          </cell>
        </row>
        <row r="3">
          <cell r="A3" t="str">
            <v>BCC - Mass media</v>
          </cell>
          <cell r="D3" t="str">
            <v xml:space="preserve">% of women and men aged 15-49 who have had sexual intercourse with more than one partner in the last 12 months </v>
          </cell>
        </row>
        <row r="4">
          <cell r="A4" t="str">
            <v>BCC - community outreach and schools</v>
          </cell>
          <cell r="D4" t="str">
            <v>% of never married young men and women aged 15-24 who have never had sex</v>
          </cell>
        </row>
        <row r="5">
          <cell r="A5" t="str">
            <v xml:space="preserve">Condom </v>
          </cell>
          <cell r="D5" t="str">
            <v xml:space="preserve">% of young women and men aged 15-24 who have had sexual intercourse before the age of 15 </v>
          </cell>
          <cell r="F5" t="str">
            <v>Please enter a SDA here…</v>
          </cell>
        </row>
        <row r="6">
          <cell r="A6" t="str">
            <v>Testing and Counseling</v>
          </cell>
          <cell r="D6" t="str">
            <v xml:space="preserve">% of injecting drug users reporting the use of sterile injecting equipment the last time they injected </v>
          </cell>
        </row>
        <row r="7">
          <cell r="A7" t="str">
            <v>PMTCT</v>
          </cell>
          <cell r="D7" t="str">
            <v xml:space="preserve">% of injecting drug users reporting the use of a condom the last time they had sexual intercourse </v>
          </cell>
        </row>
        <row r="8">
          <cell r="A8" t="str">
            <v>Post-exposure prophylaxis (PEP)</v>
          </cell>
          <cell r="D8" t="str">
            <v>Current school attendance among orphans and non-orphans</v>
          </cell>
        </row>
        <row r="9">
          <cell r="A9" t="str">
            <v>STI diagnosis and treatment</v>
          </cell>
          <cell r="D9" t="str">
            <v>% of women and men aged 15-49 who have had more than one sexual partner in the past 12 months reporting the use of a condom during their last sexual intercourse</v>
          </cell>
        </row>
        <row r="10">
          <cell r="A10" t="str">
            <v>Blood safety and universal precaution</v>
          </cell>
          <cell r="D10" t="str">
            <v xml:space="preserve">% of women and men aged 15-49 expressing accepting attitudes towards people with HIV </v>
          </cell>
        </row>
        <row r="11">
          <cell r="A11" t="str">
            <v>Antiretroviral treatment (ARV) and monitoring</v>
          </cell>
          <cell r="D11" t="str">
            <v xml:space="preserve">% of female and male sex workers reporting the use of a condom with their most recent client </v>
          </cell>
        </row>
        <row r="12">
          <cell r="A12" t="str">
            <v>Prophylaxis and treatment for opportunistic infections</v>
          </cell>
          <cell r="D12" t="str">
            <v xml:space="preserve">% of men aged 15-49 reporting sex with a sex worker in the last 12 months who used a condom during last paid intercourse </v>
          </cell>
        </row>
        <row r="13">
          <cell r="A13" t="str">
            <v>Care and support for the chronically ill</v>
          </cell>
          <cell r="D13" t="str">
            <v xml:space="preserve">% of men reporting the use of condom the last time they had anal sex with a male partner </v>
          </cell>
        </row>
        <row r="14">
          <cell r="A14" t="str">
            <v>Support for orphans and vulnerable children</v>
          </cell>
        </row>
        <row r="15">
          <cell r="A15" t="str">
            <v>TB/HIV</v>
          </cell>
        </row>
        <row r="16">
          <cell r="A16" t="str">
            <v>Policy development including workplace policy</v>
          </cell>
        </row>
        <row r="17">
          <cell r="A17" t="str">
            <v xml:space="preserve">Strengthening of civil society and institutional capacity building </v>
          </cell>
        </row>
        <row r="18">
          <cell r="A18" t="str">
            <v>Stigma reduction in all settings</v>
          </cell>
        </row>
        <row r="19">
          <cell r="A19" t="str">
            <v>HSS: Service delivery</v>
          </cell>
        </row>
        <row r="20">
          <cell r="A20" t="str">
            <v>HSS: Health Workforce</v>
          </cell>
        </row>
        <row r="21">
          <cell r="A21" t="str">
            <v>HSS: Medical Products, vaccines and technology</v>
          </cell>
        </row>
        <row r="22">
          <cell r="A22" t="str">
            <v>HSS: Financing</v>
          </cell>
        </row>
        <row r="23">
          <cell r="A23" t="str">
            <v>HSS: Leadership and Governance</v>
          </cell>
        </row>
        <row r="24">
          <cell r="A24" t="str">
            <v xml:space="preserve">HSS: Information system </v>
          </cell>
        </row>
      </sheetData>
      <sheetData sheetId="3">
        <row r="2">
          <cell r="B2" t="str">
            <v>please select…</v>
          </cell>
          <cell r="D2" t="str">
            <v>please select…</v>
          </cell>
        </row>
        <row r="3">
          <cell r="B3" t="str">
            <v>TB prevalence rate</v>
          </cell>
          <cell r="D3" t="str">
            <v>Case detection rate: new smear positive TB cases</v>
          </cell>
        </row>
        <row r="4">
          <cell r="B4" t="str">
            <v>TB incidence rate</v>
          </cell>
          <cell r="D4" t="str">
            <v>Treatment success rate: new smear positive TB cases</v>
          </cell>
        </row>
        <row r="5">
          <cell r="B5" t="str">
            <v>TB mortality rate</v>
          </cell>
        </row>
      </sheetData>
      <sheetData sheetId="4">
        <row r="2">
          <cell r="A2" t="str">
            <v>please select…</v>
          </cell>
          <cell r="E2" t="str">
            <v>please select…</v>
          </cell>
        </row>
        <row r="3">
          <cell r="A3" t="str">
            <v>BCC - Mass media</v>
          </cell>
          <cell r="E3" t="str">
            <v>DHS/DHS+ (Demographic and Health Survey)</v>
          </cell>
        </row>
        <row r="4">
          <cell r="A4" t="str">
            <v>BCC - community outreach</v>
          </cell>
          <cell r="E4" t="str">
            <v>MIS (Malaria Indicator Survey)</v>
          </cell>
        </row>
        <row r="5">
          <cell r="A5" t="str">
            <v>Insecticide-treated nets (ITNs)</v>
          </cell>
          <cell r="E5" t="str">
            <v>MICS (Multiple Indicator Cluster Survey)</v>
          </cell>
        </row>
        <row r="6">
          <cell r="A6" t="str">
            <v>Malaria prevention during pregnancy</v>
          </cell>
          <cell r="E6" t="str">
            <v>Situation Analysis</v>
          </cell>
        </row>
        <row r="7">
          <cell r="A7" t="str">
            <v>Indoor Residual Spraying</v>
          </cell>
          <cell r="E7" t="str">
            <v>HMIS</v>
          </cell>
        </row>
        <row r="8">
          <cell r="A8" t="str">
            <v>Prompt, effective anti-malarial treatment</v>
          </cell>
          <cell r="E8" t="str">
            <v>Health Facility survey</v>
          </cell>
        </row>
        <row r="9">
          <cell r="A9" t="str">
            <v>Home based management of malaria</v>
          </cell>
          <cell r="E9" t="str">
            <v>Health Provider survey</v>
          </cell>
        </row>
        <row r="10">
          <cell r="A10" t="str">
            <v>Diagnosis</v>
          </cell>
          <cell r="E10" t="str">
            <v>Key informant survey</v>
          </cell>
        </row>
        <row r="11">
          <cell r="A11" t="str">
            <v>Monitoring drug resistance</v>
          </cell>
          <cell r="E11" t="str">
            <v>Households survey</v>
          </cell>
        </row>
        <row r="12">
          <cell r="A12" t="str">
            <v>Monitoring insecticide resistance</v>
          </cell>
          <cell r="E12" t="str">
            <v>Vital registration systems</v>
          </cell>
        </row>
        <row r="13">
          <cell r="A13" t="str">
            <v>Coordination and partnership development (national, community, public-private)</v>
          </cell>
          <cell r="E13" t="str">
            <v>Training records</v>
          </cell>
        </row>
        <row r="14">
          <cell r="A14" t="str">
            <v>HSS: Service delivery</v>
          </cell>
          <cell r="E14" t="str">
            <v>Patients records</v>
          </cell>
        </row>
        <row r="15">
          <cell r="A15" t="str">
            <v xml:space="preserve">HSS: Health Workforce </v>
          </cell>
          <cell r="E15" t="str">
            <v>Surveillance systems</v>
          </cell>
        </row>
        <row r="16">
          <cell r="A16" t="str">
            <v xml:space="preserve">HSS: Medical Products, Vaccines and Technology </v>
          </cell>
          <cell r="E16" t="str">
            <v>Other report, specify</v>
          </cell>
        </row>
        <row r="17">
          <cell r="A17" t="str">
            <v xml:space="preserve">HSS: Information system </v>
          </cell>
          <cell r="E17" t="str">
            <v>National Health Account</v>
          </cell>
        </row>
        <row r="18">
          <cell r="A18" t="str">
            <v xml:space="preserve">HSS: Financing </v>
          </cell>
          <cell r="E18" t="str">
            <v>SAMS (Service Availability Mapping Survey)</v>
          </cell>
        </row>
        <row r="19">
          <cell r="A19" t="str">
            <v xml:space="preserve">HSS: Leadership and Goverance </v>
          </cell>
          <cell r="E19" t="str">
            <v>Other survey, specify</v>
          </cell>
        </row>
        <row r="20">
          <cell r="E20" t="str">
            <v>Administrative records</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Explanatory Note_ENG"/>
      <sheetName val="TSP Summary Budget"/>
      <sheetName val="TSP Detailed Budget"/>
      <sheetName val="Unit costs"/>
      <sheetName val="TA"/>
      <sheetName val="Training"/>
      <sheetName val="UC"/>
    </sheetNames>
    <sheetDataSet>
      <sheetData sheetId="0" refreshError="1"/>
      <sheetData sheetId="1">
        <row r="54">
          <cell r="A54" t="str">
            <v>2.1.2.3</v>
          </cell>
          <cell r="B54" t="str">
            <v>Conduct TB Spending data analysis on an annual basis</v>
          </cell>
        </row>
        <row r="55">
          <cell r="B55" t="str">
            <v>External technical assistance to local staff in data analysis</v>
          </cell>
        </row>
        <row r="59">
          <cell r="B59" t="str">
            <v>External technical assistance in developing the policy</v>
          </cell>
        </row>
        <row r="83">
          <cell r="B83" t="str">
            <v>Operation and Maintenance (O&amp;M) for Health and Non-health equipment</v>
          </cell>
        </row>
      </sheetData>
      <sheetData sheetId="2">
        <row r="48">
          <cell r="D48">
            <v>0</v>
          </cell>
        </row>
        <row r="53">
          <cell r="D53">
            <v>0</v>
          </cell>
        </row>
        <row r="60">
          <cell r="D60">
            <v>0</v>
          </cell>
        </row>
        <row r="72">
          <cell r="D72">
            <v>0</v>
          </cell>
        </row>
        <row r="81">
          <cell r="D81">
            <v>0</v>
          </cell>
        </row>
        <row r="86">
          <cell r="D86">
            <v>0</v>
          </cell>
        </row>
      </sheetData>
      <sheetData sheetId="3" refreshError="1"/>
      <sheetData sheetId="4" refreshError="1"/>
      <sheetData sheetId="5" refreshError="1"/>
      <sheetData sheetId="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Explanatory Note_ENG"/>
      <sheetName val="TSP Summary Budget"/>
      <sheetName val="TSP Detailed Budget"/>
      <sheetName val="Unit costs"/>
      <sheetName val="TA"/>
      <sheetName val="Training"/>
      <sheetName val="UC"/>
    </sheetNames>
    <sheetDataSet>
      <sheetData sheetId="0" refreshError="1"/>
      <sheetData sheetId="1" refreshError="1"/>
      <sheetData sheetId="2" refreshError="1"/>
      <sheetData sheetId="3" refreshError="1"/>
      <sheetData sheetId="4" refreshError="1"/>
      <sheetData sheetId="5">
        <row r="175">
          <cell r="F175">
            <v>2000</v>
          </cell>
        </row>
        <row r="194">
          <cell r="G194">
            <v>5100</v>
          </cell>
        </row>
        <row r="213">
          <cell r="G213">
            <v>4400</v>
          </cell>
        </row>
        <row r="230">
          <cell r="G230">
            <v>3800</v>
          </cell>
        </row>
        <row r="249">
          <cell r="G249">
            <v>2800</v>
          </cell>
        </row>
        <row r="268">
          <cell r="G268">
            <v>2900</v>
          </cell>
        </row>
        <row r="285">
          <cell r="G285">
            <v>3000</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_Financial Data"/>
      <sheetName val="BUDGET Y1 GF"/>
      <sheetName val="Budget Y1 New line Categories"/>
      <sheetName val="Macro-categ_Budget"/>
      <sheetName val="Budget Implem. agent"/>
      <sheetName val="Budget sub-recipients work tab "/>
      <sheetName val="ATLAS GF "/>
      <sheetName val="Expenditures by Categ."/>
      <sheetName val="Expenditures GF Macro-categ "/>
      <sheetName val="Expenditures Impl. party"/>
      <sheetName val="Definitions"/>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pop"/>
      <sheetName val="_pvt_epicountry"/>
      <sheetName val="_epibycountry"/>
      <sheetName val="_pvt_epiregion"/>
      <sheetName val="_epibyregion"/>
      <sheetName val="_pvt_costsregion"/>
      <sheetName val="_costbyregion"/>
      <sheetName val="_pvt_costscountry"/>
      <sheetName val="_costbycountry"/>
      <sheetName val="_ref_tables"/>
      <sheetName val="_settings"/>
      <sheetName val="Welcome"/>
      <sheetName val="Options"/>
      <sheetName val="Guidelines"/>
      <sheetName val="Baseline Budget"/>
      <sheetName val="Epidemiology"/>
      <sheetName val="1.2 Improving diagnosis"/>
      <sheetName val="Lab items list"/>
      <sheetName val="1.3 Patient support"/>
      <sheetName val="1.4 First-line drugs"/>
      <sheetName val="1.5.1 M&amp;E"/>
      <sheetName val="1.5.2 Management &amp; supervision"/>
      <sheetName val="1.5.3.1 Staff"/>
      <sheetName val="1.5.3.2 International TA"/>
      <sheetName val="1.5.3.3 Training"/>
      <sheetName val="2.1 TB HIV"/>
      <sheetName val="2.2 MDR TB"/>
      <sheetName val="2.3.1 High risk grups"/>
      <sheetName val="2.3.2 Infection control"/>
      <sheetName val="2.3.3 Childhood"/>
      <sheetName val="3.2 PAL"/>
      <sheetName val="4.1 PPM"/>
      <sheetName val="5.1 ACSM"/>
      <sheetName val="5.2 Community involvement"/>
      <sheetName val="6.1 OR"/>
      <sheetName val="Other"/>
      <sheetName val="Use general health services"/>
      <sheetName val="Table Costs Funding"/>
      <sheetName val="Table Costs by activity"/>
      <sheetName val="Fig Costs"/>
      <sheetName val="Fig Funding"/>
      <sheetName val="Table budget &amp; funding"/>
      <sheetName val="Table CostCategoriesGF"/>
    </sheetNames>
    <sheetDataSet>
      <sheetData sheetId="0">
        <row r="1">
          <cell r="A1" t="str">
            <v>Countryname</v>
          </cell>
          <cell r="B1" t="str">
            <v>UnitCode</v>
          </cell>
          <cell r="C1" t="str">
            <v>GP2region</v>
          </cell>
          <cell r="D1" t="str">
            <v xml:space="preserve">Currency </v>
          </cell>
          <cell r="E1" t="str">
            <v>Exchange Rate</v>
          </cell>
          <cell r="F1">
            <v>2000</v>
          </cell>
          <cell r="G1">
            <v>2001</v>
          </cell>
          <cell r="H1">
            <v>2002</v>
          </cell>
          <cell r="I1">
            <v>2003</v>
          </cell>
          <cell r="J1">
            <v>2004</v>
          </cell>
          <cell r="K1">
            <v>2005</v>
          </cell>
          <cell r="L1">
            <v>2006</v>
          </cell>
          <cell r="M1">
            <v>2007</v>
          </cell>
          <cell r="N1">
            <v>2008</v>
          </cell>
          <cell r="O1">
            <v>2009</v>
          </cell>
          <cell r="P1">
            <v>2010</v>
          </cell>
          <cell r="Q1">
            <v>2011</v>
          </cell>
          <cell r="R1">
            <v>2012</v>
          </cell>
          <cell r="S1">
            <v>2013</v>
          </cell>
          <cell r="T1">
            <v>2014</v>
          </cell>
          <cell r="U1">
            <v>2015</v>
          </cell>
        </row>
        <row r="2">
          <cell r="A2">
            <v>1</v>
          </cell>
          <cell r="B2" t="str">
            <v>o</v>
          </cell>
          <cell r="C2" t="str">
            <v>o</v>
          </cell>
          <cell r="D2" t="str">
            <v>o</v>
          </cell>
          <cell r="E2" t="str">
            <v>o</v>
          </cell>
          <cell r="F2" t="str">
            <v>(dummy variable to deal with vlookup limitation)</v>
          </cell>
        </row>
        <row r="3">
          <cell r="A3" t="str">
            <v>Afghanistan</v>
          </cell>
          <cell r="B3" t="str">
            <v>AFG</v>
          </cell>
          <cell r="C3" t="str">
            <v>EMR</v>
          </cell>
          <cell r="D3" t="str">
            <v>Afghani</v>
          </cell>
          <cell r="E3">
            <v>3000</v>
          </cell>
          <cell r="F3">
            <v>20737253</v>
          </cell>
          <cell r="G3">
            <v>21414146</v>
          </cell>
          <cell r="H3">
            <v>22213871</v>
          </cell>
          <cell r="I3">
            <v>23114783</v>
          </cell>
          <cell r="J3">
            <v>24076396</v>
          </cell>
          <cell r="K3">
            <v>25067407</v>
          </cell>
          <cell r="L3">
            <v>26087654</v>
          </cell>
          <cell r="M3">
            <v>27145277</v>
          </cell>
          <cell r="N3">
            <v>28225646</v>
          </cell>
          <cell r="O3">
            <v>29311261</v>
          </cell>
          <cell r="P3">
            <v>30389185</v>
          </cell>
          <cell r="Q3">
            <v>31453049</v>
          </cell>
          <cell r="R3">
            <v>32503789</v>
          </cell>
          <cell r="S3">
            <v>33545374.000000004</v>
          </cell>
          <cell r="T3">
            <v>34585545</v>
          </cell>
          <cell r="U3">
            <v>35630707</v>
          </cell>
        </row>
        <row r="4">
          <cell r="A4" t="str">
            <v>Albania</v>
          </cell>
          <cell r="B4" t="str">
            <v>ALB</v>
          </cell>
          <cell r="C4" t="str">
            <v>CEUR</v>
          </cell>
          <cell r="F4">
            <v>3080066</v>
          </cell>
          <cell r="G4">
            <v>3085325</v>
          </cell>
          <cell r="H4">
            <v>3097648</v>
          </cell>
          <cell r="I4">
            <v>3114978</v>
          </cell>
          <cell r="J4">
            <v>3134402</v>
          </cell>
          <cell r="K4">
            <v>3153731</v>
          </cell>
          <cell r="L4">
            <v>3172155</v>
          </cell>
          <cell r="M4">
            <v>3190011</v>
          </cell>
          <cell r="N4">
            <v>3207639</v>
          </cell>
          <cell r="O4">
            <v>3225804</v>
          </cell>
          <cell r="P4">
            <v>3245003</v>
          </cell>
          <cell r="Q4">
            <v>3265136</v>
          </cell>
          <cell r="R4">
            <v>3285697</v>
          </cell>
          <cell r="S4">
            <v>3306332</v>
          </cell>
          <cell r="T4">
            <v>3326585</v>
          </cell>
          <cell r="U4">
            <v>3346103</v>
          </cell>
        </row>
        <row r="5">
          <cell r="A5" t="str">
            <v>Algeria</v>
          </cell>
          <cell r="B5" t="str">
            <v>ALG</v>
          </cell>
          <cell r="C5" t="str">
            <v>AFRlow</v>
          </cell>
          <cell r="D5" t="str">
            <v>Dinar</v>
          </cell>
          <cell r="E5">
            <v>77.668000000000006</v>
          </cell>
          <cell r="F5">
            <v>30506054</v>
          </cell>
          <cell r="G5">
            <v>30954219</v>
          </cell>
          <cell r="H5">
            <v>31413946</v>
          </cell>
          <cell r="I5">
            <v>31885164</v>
          </cell>
          <cell r="J5">
            <v>32365777</v>
          </cell>
          <cell r="K5">
            <v>32854159</v>
          </cell>
          <cell r="L5">
            <v>33351137.000000004</v>
          </cell>
          <cell r="M5">
            <v>33857913</v>
          </cell>
          <cell r="N5">
            <v>34373272</v>
          </cell>
          <cell r="O5">
            <v>34895385</v>
          </cell>
          <cell r="P5">
            <v>35422505</v>
          </cell>
          <cell r="Q5">
            <v>35953821</v>
          </cell>
          <cell r="R5">
            <v>36488354</v>
          </cell>
          <cell r="S5">
            <v>37023859</v>
          </cell>
          <cell r="T5">
            <v>37557691</v>
          </cell>
          <cell r="U5">
            <v>38087539</v>
          </cell>
        </row>
        <row r="6">
          <cell r="A6" t="str">
            <v>American Samoa</v>
          </cell>
          <cell r="B6" t="str">
            <v>AMS</v>
          </cell>
          <cell r="C6" t="str">
            <v>WPR</v>
          </cell>
          <cell r="F6">
            <v>57054</v>
          </cell>
          <cell r="G6">
            <v>58269</v>
          </cell>
          <cell r="H6">
            <v>59636</v>
          </cell>
          <cell r="I6">
            <v>61105</v>
          </cell>
          <cell r="J6">
            <v>62595</v>
          </cell>
          <cell r="K6">
            <v>64051</v>
          </cell>
          <cell r="L6">
            <v>65458</v>
          </cell>
          <cell r="M6">
            <v>66829</v>
          </cell>
          <cell r="N6">
            <v>68169</v>
          </cell>
          <cell r="O6">
            <v>69491</v>
          </cell>
          <cell r="P6">
            <v>70804</v>
          </cell>
          <cell r="Q6">
            <v>72104</v>
          </cell>
          <cell r="R6">
            <v>73388</v>
          </cell>
          <cell r="S6">
            <v>74659</v>
          </cell>
          <cell r="T6">
            <v>75923</v>
          </cell>
          <cell r="U6">
            <v>77185</v>
          </cell>
        </row>
        <row r="7">
          <cell r="A7" t="str">
            <v>Andorra</v>
          </cell>
          <cell r="B7" t="str">
            <v>AND</v>
          </cell>
          <cell r="C7" t="str">
            <v>EME</v>
          </cell>
          <cell r="F7">
            <v>66458</v>
          </cell>
          <cell r="G7">
            <v>67526</v>
          </cell>
          <cell r="H7">
            <v>69026</v>
          </cell>
          <cell r="I7">
            <v>70730</v>
          </cell>
          <cell r="J7">
            <v>72296</v>
          </cell>
          <cell r="K7">
            <v>73483</v>
          </cell>
          <cell r="L7">
            <v>74221</v>
          </cell>
          <cell r="M7">
            <v>74601</v>
          </cell>
          <cell r="N7">
            <v>74725</v>
          </cell>
          <cell r="O7">
            <v>74756</v>
          </cell>
          <cell r="P7">
            <v>74813</v>
          </cell>
          <cell r="Q7">
            <v>74922</v>
          </cell>
          <cell r="R7">
            <v>75045</v>
          </cell>
          <cell r="S7">
            <v>75168</v>
          </cell>
          <cell r="T7">
            <v>75263</v>
          </cell>
          <cell r="U7">
            <v>75309</v>
          </cell>
        </row>
        <row r="8">
          <cell r="A8" t="str">
            <v>Angola</v>
          </cell>
          <cell r="B8" t="str">
            <v>ANG</v>
          </cell>
          <cell r="C8" t="str">
            <v>AFRlow</v>
          </cell>
          <cell r="D8" t="str">
            <v>Kwanzas</v>
          </cell>
          <cell r="E8">
            <v>78643.899999999994</v>
          </cell>
          <cell r="F8">
            <v>13930006</v>
          </cell>
          <cell r="G8">
            <v>14318050</v>
          </cell>
          <cell r="H8">
            <v>14737151</v>
          </cell>
          <cell r="I8">
            <v>15180100</v>
          </cell>
          <cell r="J8">
            <v>15635519</v>
          </cell>
          <cell r="K8">
            <v>16095214</v>
          </cell>
          <cell r="L8">
            <v>16557050</v>
          </cell>
          <cell r="M8">
            <v>17024086</v>
          </cell>
          <cell r="N8">
            <v>17499407</v>
          </cell>
          <cell r="O8">
            <v>17987937</v>
          </cell>
          <cell r="P8">
            <v>18493048</v>
          </cell>
          <cell r="Q8">
            <v>19015505</v>
          </cell>
          <cell r="R8">
            <v>19553392</v>
          </cell>
          <cell r="S8">
            <v>20104223</v>
          </cell>
          <cell r="T8">
            <v>20664412</v>
          </cell>
          <cell r="U8">
            <v>21231329</v>
          </cell>
        </row>
        <row r="9">
          <cell r="A9" t="str">
            <v>Anguilla</v>
          </cell>
          <cell r="B9" t="str">
            <v>ANU</v>
          </cell>
          <cell r="C9" t="str">
            <v>LAC</v>
          </cell>
          <cell r="F9">
            <v>11233</v>
          </cell>
          <cell r="G9">
            <v>11430</v>
          </cell>
          <cell r="H9">
            <v>11637</v>
          </cell>
          <cell r="I9">
            <v>11848</v>
          </cell>
          <cell r="J9">
            <v>12057</v>
          </cell>
          <cell r="K9">
            <v>12256</v>
          </cell>
          <cell r="L9">
            <v>12445</v>
          </cell>
          <cell r="M9">
            <v>12625</v>
          </cell>
          <cell r="N9">
            <v>12799</v>
          </cell>
          <cell r="O9">
            <v>12973</v>
          </cell>
          <cell r="P9">
            <v>13149</v>
          </cell>
          <cell r="Q9">
            <v>13328</v>
          </cell>
          <cell r="R9">
            <v>13510</v>
          </cell>
          <cell r="S9">
            <v>13690</v>
          </cell>
          <cell r="T9">
            <v>13869</v>
          </cell>
          <cell r="U9">
            <v>14042</v>
          </cell>
        </row>
        <row r="10">
          <cell r="A10" t="str">
            <v>Antigua &amp; Barbuda</v>
          </cell>
          <cell r="B10" t="str">
            <v>ANI</v>
          </cell>
          <cell r="C10" t="str">
            <v>LAC</v>
          </cell>
          <cell r="F10">
            <v>76781</v>
          </cell>
          <cell r="G10">
            <v>78274</v>
          </cell>
          <cell r="H10">
            <v>79609</v>
          </cell>
          <cell r="I10">
            <v>80816</v>
          </cell>
          <cell r="J10">
            <v>81947</v>
          </cell>
          <cell r="K10">
            <v>83039</v>
          </cell>
          <cell r="L10">
            <v>84097</v>
          </cell>
          <cell r="M10">
            <v>85109</v>
          </cell>
          <cell r="N10">
            <v>86087</v>
          </cell>
          <cell r="O10">
            <v>87043</v>
          </cell>
          <cell r="P10">
            <v>87986</v>
          </cell>
          <cell r="Q10">
            <v>88922</v>
          </cell>
          <cell r="R10">
            <v>89855</v>
          </cell>
          <cell r="S10">
            <v>90779</v>
          </cell>
          <cell r="T10">
            <v>91693</v>
          </cell>
          <cell r="U10">
            <v>92589</v>
          </cell>
        </row>
        <row r="11">
          <cell r="A11" t="str">
            <v>Argentina</v>
          </cell>
          <cell r="B11" t="str">
            <v>ARG</v>
          </cell>
          <cell r="C11" t="str">
            <v>LAC</v>
          </cell>
          <cell r="D11" t="str">
            <v>Peso</v>
          </cell>
          <cell r="E11">
            <v>2.8706</v>
          </cell>
          <cell r="F11">
            <v>36895712</v>
          </cell>
          <cell r="G11">
            <v>37274397</v>
          </cell>
          <cell r="H11">
            <v>37642174</v>
          </cell>
          <cell r="I11">
            <v>38005141</v>
          </cell>
          <cell r="J11">
            <v>38371527</v>
          </cell>
          <cell r="K11">
            <v>38747148</v>
          </cell>
          <cell r="L11">
            <v>39134297</v>
          </cell>
          <cell r="M11">
            <v>39531118</v>
          </cell>
          <cell r="N11">
            <v>39934110</v>
          </cell>
          <cell r="O11">
            <v>40337793</v>
          </cell>
          <cell r="P11">
            <v>40737988</v>
          </cell>
          <cell r="Q11">
            <v>41133671</v>
          </cell>
          <cell r="R11">
            <v>41525585</v>
          </cell>
          <cell r="S11">
            <v>41913345</v>
          </cell>
          <cell r="T11">
            <v>42296916</v>
          </cell>
          <cell r="U11">
            <v>42676138</v>
          </cell>
        </row>
        <row r="12">
          <cell r="A12" t="str">
            <v>Armenia</v>
          </cell>
          <cell r="B12" t="str">
            <v>ARM</v>
          </cell>
          <cell r="C12" t="str">
            <v>EEUR</v>
          </cell>
          <cell r="D12" t="str">
            <v>Dram</v>
          </cell>
          <cell r="E12">
            <v>574.77</v>
          </cell>
          <cell r="F12">
            <v>3082000</v>
          </cell>
          <cell r="G12">
            <v>3064815</v>
          </cell>
          <cell r="H12">
            <v>3050157</v>
          </cell>
          <cell r="I12">
            <v>3037617</v>
          </cell>
          <cell r="J12">
            <v>3026879</v>
          </cell>
          <cell r="K12">
            <v>3017661</v>
          </cell>
          <cell r="L12">
            <v>3009549</v>
          </cell>
          <cell r="M12">
            <v>3002271</v>
          </cell>
          <cell r="N12">
            <v>2995890</v>
          </cell>
          <cell r="O12">
            <v>2990612</v>
          </cell>
          <cell r="P12">
            <v>2986527</v>
          </cell>
          <cell r="Q12">
            <v>2983525</v>
          </cell>
          <cell r="R12">
            <v>2981300</v>
          </cell>
          <cell r="S12">
            <v>2979517</v>
          </cell>
          <cell r="T12">
            <v>2977768</v>
          </cell>
          <cell r="U12">
            <v>2975711</v>
          </cell>
        </row>
        <row r="13">
          <cell r="A13" t="str">
            <v>Australia</v>
          </cell>
          <cell r="B13" t="str">
            <v>AUS</v>
          </cell>
          <cell r="C13" t="str">
            <v>EME</v>
          </cell>
          <cell r="F13">
            <v>19138735</v>
          </cell>
          <cell r="G13">
            <v>19367340</v>
          </cell>
          <cell r="H13">
            <v>19603872</v>
          </cell>
          <cell r="I13">
            <v>19843893</v>
          </cell>
          <cell r="J13">
            <v>20080889</v>
          </cell>
          <cell r="K13">
            <v>20310208</v>
          </cell>
          <cell r="L13">
            <v>20530423</v>
          </cell>
          <cell r="M13">
            <v>20743178</v>
          </cell>
          <cell r="N13">
            <v>20950604</v>
          </cell>
          <cell r="O13">
            <v>21156083</v>
          </cell>
          <cell r="P13">
            <v>21362106</v>
          </cell>
          <cell r="Q13">
            <v>21569099</v>
          </cell>
          <cell r="R13">
            <v>21776292</v>
          </cell>
          <cell r="S13">
            <v>21983583</v>
          </cell>
          <cell r="T13">
            <v>22190601</v>
          </cell>
          <cell r="U13">
            <v>22397030</v>
          </cell>
        </row>
        <row r="14">
          <cell r="A14" t="str">
            <v>Austria</v>
          </cell>
          <cell r="B14" t="str">
            <v>AUT</v>
          </cell>
          <cell r="C14" t="str">
            <v>EME</v>
          </cell>
          <cell r="F14">
            <v>8111408</v>
          </cell>
          <cell r="G14">
            <v>8137190</v>
          </cell>
          <cell r="H14">
            <v>8171742</v>
          </cell>
          <cell r="I14">
            <v>8212087</v>
          </cell>
          <cell r="J14">
            <v>8253379.9999999991</v>
          </cell>
          <cell r="K14">
            <v>8291978.9999999991</v>
          </cell>
          <cell r="L14">
            <v>8327446</v>
          </cell>
          <cell r="M14">
            <v>8360745.9999999991</v>
          </cell>
          <cell r="N14">
            <v>8391254</v>
          </cell>
          <cell r="O14">
            <v>8418472</v>
          </cell>
          <cell r="P14">
            <v>8442118</v>
          </cell>
          <cell r="Q14">
            <v>8461676</v>
          </cell>
          <cell r="R14">
            <v>8477259</v>
          </cell>
          <cell r="S14">
            <v>8490052</v>
          </cell>
          <cell r="T14">
            <v>8501754</v>
          </cell>
          <cell r="U14">
            <v>8513619</v>
          </cell>
        </row>
        <row r="15">
          <cell r="A15" t="str">
            <v>Azerbaijan</v>
          </cell>
          <cell r="B15" t="str">
            <v>AZE</v>
          </cell>
          <cell r="C15" t="str">
            <v>EEUR</v>
          </cell>
          <cell r="D15" t="str">
            <v>Manat</v>
          </cell>
          <cell r="E15">
            <v>4909.91</v>
          </cell>
          <cell r="F15">
            <v>8143111</v>
          </cell>
          <cell r="G15">
            <v>8189264</v>
          </cell>
          <cell r="H15">
            <v>8228955</v>
          </cell>
          <cell r="I15">
            <v>8266145</v>
          </cell>
          <cell r="J15">
            <v>8305941.0000000009</v>
          </cell>
          <cell r="K15">
            <v>8352021.0000000009</v>
          </cell>
          <cell r="L15">
            <v>8406028</v>
          </cell>
          <cell r="M15">
            <v>8467171</v>
          </cell>
          <cell r="N15">
            <v>8533620</v>
          </cell>
          <cell r="O15">
            <v>8602339</v>
          </cell>
          <cell r="P15">
            <v>8671004</v>
          </cell>
          <cell r="Q15">
            <v>8739108</v>
          </cell>
          <cell r="R15">
            <v>8807098</v>
          </cell>
          <cell r="S15">
            <v>8874658</v>
          </cell>
          <cell r="T15">
            <v>8941605</v>
          </cell>
          <cell r="U15">
            <v>9007672</v>
          </cell>
        </row>
        <row r="16">
          <cell r="A16" t="str">
            <v>Bahamas</v>
          </cell>
          <cell r="B16" t="str">
            <v>BAH</v>
          </cell>
          <cell r="C16" t="str">
            <v>LAC</v>
          </cell>
          <cell r="F16">
            <v>303150</v>
          </cell>
          <cell r="G16">
            <v>307333</v>
          </cell>
          <cell r="H16">
            <v>311397</v>
          </cell>
          <cell r="I16">
            <v>315379</v>
          </cell>
          <cell r="J16">
            <v>319333</v>
          </cell>
          <cell r="K16">
            <v>323295</v>
          </cell>
          <cell r="L16">
            <v>327279</v>
          </cell>
          <cell r="M16">
            <v>331277</v>
          </cell>
          <cell r="N16">
            <v>335286</v>
          </cell>
          <cell r="O16">
            <v>339296</v>
          </cell>
          <cell r="P16">
            <v>343295</v>
          </cell>
          <cell r="Q16">
            <v>347288</v>
          </cell>
          <cell r="R16">
            <v>351274</v>
          </cell>
          <cell r="S16">
            <v>355228</v>
          </cell>
          <cell r="T16">
            <v>359120</v>
          </cell>
          <cell r="U16">
            <v>362929</v>
          </cell>
        </row>
        <row r="17">
          <cell r="A17" t="str">
            <v>Bahrain</v>
          </cell>
          <cell r="B17" t="str">
            <v>BAA</v>
          </cell>
          <cell r="C17" t="str">
            <v>EMR</v>
          </cell>
          <cell r="F17">
            <v>650080</v>
          </cell>
          <cell r="G17">
            <v>664889</v>
          </cell>
          <cell r="H17">
            <v>679991</v>
          </cell>
          <cell r="I17">
            <v>695192</v>
          </cell>
          <cell r="J17">
            <v>710195</v>
          </cell>
          <cell r="K17">
            <v>724788</v>
          </cell>
          <cell r="L17">
            <v>738913</v>
          </cell>
          <cell r="M17">
            <v>752647</v>
          </cell>
          <cell r="N17">
            <v>766071</v>
          </cell>
          <cell r="O17">
            <v>779315</v>
          </cell>
          <cell r="P17">
            <v>792476</v>
          </cell>
          <cell r="Q17">
            <v>805570</v>
          </cell>
          <cell r="R17">
            <v>818563</v>
          </cell>
          <cell r="S17">
            <v>831432</v>
          </cell>
          <cell r="T17">
            <v>844142</v>
          </cell>
          <cell r="U17">
            <v>856668</v>
          </cell>
        </row>
        <row r="18">
          <cell r="A18" t="str">
            <v>Bangladesh</v>
          </cell>
          <cell r="B18" t="str">
            <v>BAN</v>
          </cell>
          <cell r="C18" t="str">
            <v>SEAR</v>
          </cell>
          <cell r="D18" t="str">
            <v>Taka</v>
          </cell>
          <cell r="E18">
            <v>58.423999999999999</v>
          </cell>
          <cell r="F18">
            <v>139434376</v>
          </cell>
          <cell r="G18">
            <v>142166620</v>
          </cell>
          <cell r="H18">
            <v>144943171</v>
          </cell>
          <cell r="I18">
            <v>147741226</v>
          </cell>
          <cell r="J18">
            <v>150528256</v>
          </cell>
          <cell r="K18">
            <v>153281120</v>
          </cell>
          <cell r="L18">
            <v>155990777</v>
          </cell>
          <cell r="M18">
            <v>158664960</v>
          </cell>
          <cell r="N18">
            <v>161317626</v>
          </cell>
          <cell r="O18">
            <v>163970361</v>
          </cell>
          <cell r="P18">
            <v>166638440</v>
          </cell>
          <cell r="Q18">
            <v>169324836</v>
          </cell>
          <cell r="R18">
            <v>172022820</v>
          </cell>
          <cell r="S18">
            <v>174726308</v>
          </cell>
          <cell r="T18">
            <v>177425806</v>
          </cell>
          <cell r="U18">
            <v>180113822</v>
          </cell>
        </row>
        <row r="19">
          <cell r="A19" t="str">
            <v>Barbados</v>
          </cell>
          <cell r="B19" t="str">
            <v>BAR</v>
          </cell>
          <cell r="C19" t="str">
            <v>LAC</v>
          </cell>
          <cell r="F19">
            <v>286437</v>
          </cell>
          <cell r="G19">
            <v>287600</v>
          </cell>
          <cell r="H19">
            <v>288732</v>
          </cell>
          <cell r="I19">
            <v>289834</v>
          </cell>
          <cell r="J19">
            <v>290901</v>
          </cell>
          <cell r="K19">
            <v>291933</v>
          </cell>
          <cell r="L19">
            <v>292930</v>
          </cell>
          <cell r="M19">
            <v>293894</v>
          </cell>
          <cell r="N19">
            <v>294826</v>
          </cell>
          <cell r="O19">
            <v>295725</v>
          </cell>
          <cell r="P19">
            <v>296590</v>
          </cell>
          <cell r="Q19">
            <v>297421</v>
          </cell>
          <cell r="R19">
            <v>298215</v>
          </cell>
          <cell r="S19">
            <v>298969</v>
          </cell>
          <cell r="T19">
            <v>299679</v>
          </cell>
          <cell r="U19">
            <v>300341</v>
          </cell>
        </row>
        <row r="20">
          <cell r="A20" t="str">
            <v>Belarus</v>
          </cell>
          <cell r="B20" t="str">
            <v>BLR</v>
          </cell>
          <cell r="C20" t="str">
            <v>EEUR</v>
          </cell>
          <cell r="F20">
            <v>10052186</v>
          </cell>
          <cell r="G20">
            <v>10001408</v>
          </cell>
          <cell r="H20">
            <v>9950507</v>
          </cell>
          <cell r="I20">
            <v>9899464</v>
          </cell>
          <cell r="J20">
            <v>9847822</v>
          </cell>
          <cell r="K20">
            <v>9795287</v>
          </cell>
          <cell r="L20">
            <v>9742122</v>
          </cell>
          <cell r="M20">
            <v>9688796</v>
          </cell>
          <cell r="N20">
            <v>9635397</v>
          </cell>
          <cell r="O20">
            <v>9581970</v>
          </cell>
          <cell r="P20">
            <v>9528528</v>
          </cell>
          <cell r="Q20">
            <v>9475150</v>
          </cell>
          <cell r="R20">
            <v>9421819</v>
          </cell>
          <cell r="S20">
            <v>9368319</v>
          </cell>
          <cell r="T20">
            <v>9314344</v>
          </cell>
          <cell r="U20">
            <v>9259657</v>
          </cell>
        </row>
        <row r="21">
          <cell r="A21" t="str">
            <v>Belgium</v>
          </cell>
          <cell r="B21" t="str">
            <v>BEL</v>
          </cell>
          <cell r="C21" t="str">
            <v>EME</v>
          </cell>
          <cell r="F21">
            <v>10193094</v>
          </cell>
          <cell r="G21">
            <v>10229003</v>
          </cell>
          <cell r="H21">
            <v>10271133</v>
          </cell>
          <cell r="I21">
            <v>10316246</v>
          </cell>
          <cell r="J21">
            <v>10359678</v>
          </cell>
          <cell r="K21">
            <v>10398049</v>
          </cell>
          <cell r="L21">
            <v>10430281</v>
          </cell>
          <cell r="M21">
            <v>10457344</v>
          </cell>
          <cell r="N21">
            <v>10480390</v>
          </cell>
          <cell r="O21">
            <v>10501376</v>
          </cell>
          <cell r="P21">
            <v>10521760</v>
          </cell>
          <cell r="Q21">
            <v>10541735</v>
          </cell>
          <cell r="R21">
            <v>10560832</v>
          </cell>
          <cell r="S21">
            <v>10579085</v>
          </cell>
          <cell r="T21">
            <v>10596425</v>
          </cell>
          <cell r="U21">
            <v>10612819</v>
          </cell>
        </row>
        <row r="22">
          <cell r="A22" t="str">
            <v>Belize</v>
          </cell>
          <cell r="B22" t="str">
            <v>BLZ</v>
          </cell>
          <cell r="C22" t="str">
            <v>LAC</v>
          </cell>
          <cell r="D22" t="str">
            <v>Belize Dollar</v>
          </cell>
          <cell r="E22">
            <v>2</v>
          </cell>
          <cell r="F22">
            <v>244661</v>
          </cell>
          <cell r="G22">
            <v>250858</v>
          </cell>
          <cell r="H22">
            <v>257056</v>
          </cell>
          <cell r="I22">
            <v>263242</v>
          </cell>
          <cell r="J22">
            <v>269409</v>
          </cell>
          <cell r="K22">
            <v>275546</v>
          </cell>
          <cell r="L22">
            <v>281644</v>
          </cell>
          <cell r="M22">
            <v>287698</v>
          </cell>
          <cell r="N22">
            <v>293717</v>
          </cell>
          <cell r="O22">
            <v>299708</v>
          </cell>
          <cell r="P22">
            <v>305680</v>
          </cell>
          <cell r="Q22">
            <v>311634</v>
          </cell>
          <cell r="R22">
            <v>317562</v>
          </cell>
          <cell r="S22">
            <v>323450</v>
          </cell>
          <cell r="T22">
            <v>329281</v>
          </cell>
          <cell r="U22">
            <v>335042</v>
          </cell>
        </row>
        <row r="23">
          <cell r="A23" t="str">
            <v>Benin</v>
          </cell>
          <cell r="B23" t="str">
            <v>BEN</v>
          </cell>
          <cell r="C23" t="str">
            <v>AFRlow</v>
          </cell>
          <cell r="D23" t="str">
            <v>Franc</v>
          </cell>
          <cell r="E23">
            <v>561.04999999999995</v>
          </cell>
          <cell r="F23">
            <v>7227219</v>
          </cell>
          <cell r="G23">
            <v>7460067</v>
          </cell>
          <cell r="H23">
            <v>7705654</v>
          </cell>
          <cell r="I23">
            <v>7961594</v>
          </cell>
          <cell r="J23">
            <v>8224097</v>
          </cell>
          <cell r="K23">
            <v>8490301</v>
          </cell>
          <cell r="L23">
            <v>8759655</v>
          </cell>
          <cell r="M23">
            <v>9032787</v>
          </cell>
          <cell r="N23">
            <v>9309370</v>
          </cell>
          <cell r="O23">
            <v>9589269</v>
          </cell>
          <cell r="P23">
            <v>9872366</v>
          </cell>
          <cell r="Q23">
            <v>10158201</v>
          </cell>
          <cell r="R23">
            <v>10446525</v>
          </cell>
          <cell r="S23">
            <v>10737735</v>
          </cell>
          <cell r="T23">
            <v>11032474</v>
          </cell>
          <cell r="U23">
            <v>11331143</v>
          </cell>
        </row>
        <row r="24">
          <cell r="A24" t="str">
            <v>Bermuda</v>
          </cell>
          <cell r="B24" t="str">
            <v>BER</v>
          </cell>
          <cell r="C24" t="str">
            <v>LAC</v>
          </cell>
          <cell r="F24">
            <v>62864</v>
          </cell>
          <cell r="G24">
            <v>63145</v>
          </cell>
          <cell r="H24">
            <v>63423</v>
          </cell>
          <cell r="I24">
            <v>63692</v>
          </cell>
          <cell r="J24">
            <v>63944</v>
          </cell>
          <cell r="K24">
            <v>64174</v>
          </cell>
          <cell r="L24">
            <v>64378</v>
          </cell>
          <cell r="M24">
            <v>64559</v>
          </cell>
          <cell r="N24">
            <v>64719</v>
          </cell>
          <cell r="O24">
            <v>64863</v>
          </cell>
          <cell r="P24">
            <v>64995</v>
          </cell>
          <cell r="Q24">
            <v>65115</v>
          </cell>
          <cell r="R24">
            <v>65222</v>
          </cell>
          <cell r="S24">
            <v>65321</v>
          </cell>
          <cell r="T24">
            <v>65411</v>
          </cell>
          <cell r="U24">
            <v>65497</v>
          </cell>
        </row>
        <row r="25">
          <cell r="A25" t="str">
            <v>Bhutan</v>
          </cell>
          <cell r="B25" t="str">
            <v>BHU</v>
          </cell>
          <cell r="C25" t="str">
            <v>SEAR</v>
          </cell>
          <cell r="D25" t="str">
            <v>Ngultrum</v>
          </cell>
          <cell r="E25">
            <v>45.393999999999998</v>
          </cell>
          <cell r="F25">
            <v>558565</v>
          </cell>
          <cell r="G25">
            <v>574296</v>
          </cell>
          <cell r="H25">
            <v>590883</v>
          </cell>
          <cell r="I25">
            <v>607475</v>
          </cell>
          <cell r="J25">
            <v>623082</v>
          </cell>
          <cell r="K25">
            <v>637013</v>
          </cell>
          <cell r="L25">
            <v>648766</v>
          </cell>
          <cell r="M25">
            <v>658481</v>
          </cell>
          <cell r="N25">
            <v>666918</v>
          </cell>
          <cell r="O25">
            <v>675241</v>
          </cell>
          <cell r="P25">
            <v>684282</v>
          </cell>
          <cell r="Q25">
            <v>694271</v>
          </cell>
          <cell r="R25">
            <v>704908</v>
          </cell>
          <cell r="S25">
            <v>715857</v>
          </cell>
          <cell r="T25">
            <v>726585</v>
          </cell>
          <cell r="U25">
            <v>736707</v>
          </cell>
        </row>
        <row r="26">
          <cell r="A26" t="str">
            <v>Bolivia</v>
          </cell>
          <cell r="B26" t="str">
            <v>BOL</v>
          </cell>
          <cell r="C26" t="str">
            <v>LAC</v>
          </cell>
          <cell r="D26" t="str">
            <v>Bolivianos</v>
          </cell>
          <cell r="E26">
            <v>7.7503000000000002</v>
          </cell>
          <cell r="F26">
            <v>8316647.9999999991</v>
          </cell>
          <cell r="G26">
            <v>8488241</v>
          </cell>
          <cell r="H26">
            <v>8661336</v>
          </cell>
          <cell r="I26">
            <v>8835246</v>
          </cell>
          <cell r="J26">
            <v>9009045</v>
          </cell>
          <cell r="K26">
            <v>9182015</v>
          </cell>
          <cell r="L26">
            <v>9353846</v>
          </cell>
          <cell r="M26">
            <v>9524569</v>
          </cell>
          <cell r="N26">
            <v>9694231</v>
          </cell>
          <cell r="O26">
            <v>9863010</v>
          </cell>
          <cell r="P26">
            <v>10031005</v>
          </cell>
          <cell r="Q26">
            <v>10198116</v>
          </cell>
          <cell r="R26">
            <v>10364136</v>
          </cell>
          <cell r="S26">
            <v>10528938</v>
          </cell>
          <cell r="T26">
            <v>10692383</v>
          </cell>
          <cell r="U26">
            <v>10854338</v>
          </cell>
        </row>
        <row r="27">
          <cell r="A27" t="str">
            <v>Bosnia &amp; Herzegovina</v>
          </cell>
          <cell r="B27" t="str">
            <v>BIH</v>
          </cell>
          <cell r="C27" t="str">
            <v>CEUR</v>
          </cell>
          <cell r="F27">
            <v>3787258</v>
          </cell>
          <cell r="G27">
            <v>3846296</v>
          </cell>
          <cell r="H27">
            <v>3880775</v>
          </cell>
          <cell r="I27">
            <v>3896625</v>
          </cell>
          <cell r="J27">
            <v>3905323</v>
          </cell>
          <cell r="K27">
            <v>3915238</v>
          </cell>
          <cell r="L27">
            <v>3926406</v>
          </cell>
          <cell r="M27">
            <v>3934818</v>
          </cell>
          <cell r="N27">
            <v>3940397</v>
          </cell>
          <cell r="O27">
            <v>3942702</v>
          </cell>
          <cell r="P27">
            <v>3941513</v>
          </cell>
          <cell r="Q27">
            <v>3937058</v>
          </cell>
          <cell r="R27">
            <v>3929946</v>
          </cell>
          <cell r="S27">
            <v>3920763</v>
          </cell>
          <cell r="T27">
            <v>3910208</v>
          </cell>
          <cell r="U27">
            <v>3898819</v>
          </cell>
        </row>
        <row r="28">
          <cell r="A28" t="str">
            <v>Botswana</v>
          </cell>
          <cell r="B28" t="str">
            <v>BOT</v>
          </cell>
          <cell r="C28" t="str">
            <v>AFRhigh</v>
          </cell>
          <cell r="D28" t="str">
            <v>Pula</v>
          </cell>
          <cell r="E28">
            <v>4.6512000000000002</v>
          </cell>
          <cell r="F28">
            <v>1728872</v>
          </cell>
          <cell r="G28">
            <v>1753407</v>
          </cell>
          <cell r="H28">
            <v>1775148</v>
          </cell>
          <cell r="I28">
            <v>1795203</v>
          </cell>
          <cell r="J28">
            <v>1815097</v>
          </cell>
          <cell r="K28">
            <v>1835938</v>
          </cell>
          <cell r="L28">
            <v>1858163</v>
          </cell>
          <cell r="M28">
            <v>1881507</v>
          </cell>
          <cell r="N28">
            <v>1905516</v>
          </cell>
          <cell r="O28">
            <v>1929429</v>
          </cell>
          <cell r="P28">
            <v>1952694</v>
          </cell>
          <cell r="Q28">
            <v>1975236</v>
          </cell>
          <cell r="R28">
            <v>1997279</v>
          </cell>
          <cell r="S28">
            <v>2018907</v>
          </cell>
          <cell r="T28">
            <v>2040279</v>
          </cell>
          <cell r="U28">
            <v>2061508</v>
          </cell>
        </row>
        <row r="29">
          <cell r="A29" t="str">
            <v>Brazil</v>
          </cell>
          <cell r="B29" t="str">
            <v>BRA</v>
          </cell>
          <cell r="C29" t="str">
            <v>LAC</v>
          </cell>
          <cell r="D29" t="str">
            <v>Reai</v>
          </cell>
          <cell r="E29">
            <v>2.8610000000000002</v>
          </cell>
          <cell r="F29">
            <v>174160601</v>
          </cell>
          <cell r="G29">
            <v>176701773</v>
          </cell>
          <cell r="H29">
            <v>179246095</v>
          </cell>
          <cell r="I29">
            <v>181787237</v>
          </cell>
          <cell r="J29">
            <v>184317696</v>
          </cell>
          <cell r="K29">
            <v>186830759</v>
          </cell>
          <cell r="L29">
            <v>189322987</v>
          </cell>
          <cell r="M29">
            <v>191790931</v>
          </cell>
          <cell r="N29">
            <v>194227983</v>
          </cell>
          <cell r="O29">
            <v>196626882</v>
          </cell>
          <cell r="P29">
            <v>198981989</v>
          </cell>
          <cell r="Q29">
            <v>201289457</v>
          </cell>
          <cell r="R29">
            <v>203548242</v>
          </cell>
          <cell r="S29">
            <v>205759257</v>
          </cell>
          <cell r="T29">
            <v>207925074</v>
          </cell>
          <cell r="U29">
            <v>210047545</v>
          </cell>
        </row>
        <row r="30">
          <cell r="A30" t="str">
            <v>British Virgin Islands</v>
          </cell>
          <cell r="B30" t="str">
            <v>VIB</v>
          </cell>
          <cell r="C30" t="str">
            <v>LAC</v>
          </cell>
          <cell r="F30">
            <v>20522</v>
          </cell>
          <cell r="G30">
            <v>20867</v>
          </cell>
          <cell r="H30">
            <v>21180</v>
          </cell>
          <cell r="I30">
            <v>21469</v>
          </cell>
          <cell r="J30">
            <v>21745</v>
          </cell>
          <cell r="K30">
            <v>22016</v>
          </cell>
          <cell r="L30">
            <v>22283</v>
          </cell>
          <cell r="M30">
            <v>22545</v>
          </cell>
          <cell r="N30">
            <v>22802</v>
          </cell>
          <cell r="O30">
            <v>23052</v>
          </cell>
          <cell r="P30">
            <v>23296</v>
          </cell>
          <cell r="Q30">
            <v>23534</v>
          </cell>
          <cell r="R30">
            <v>23768</v>
          </cell>
          <cell r="S30">
            <v>23997</v>
          </cell>
          <cell r="T30">
            <v>24222</v>
          </cell>
          <cell r="U30">
            <v>24445</v>
          </cell>
        </row>
        <row r="31">
          <cell r="A31" t="str">
            <v>Brunei Darussalam</v>
          </cell>
          <cell r="B31" t="str">
            <v>BRU</v>
          </cell>
          <cell r="C31" t="str">
            <v>WPR</v>
          </cell>
          <cell r="F31">
            <v>333469</v>
          </cell>
          <cell r="G31">
            <v>341416</v>
          </cell>
          <cell r="H31">
            <v>349456</v>
          </cell>
          <cell r="I31">
            <v>357562</v>
          </cell>
          <cell r="J31">
            <v>365697</v>
          </cell>
          <cell r="K31">
            <v>373831</v>
          </cell>
          <cell r="L31">
            <v>381952</v>
          </cell>
          <cell r="M31">
            <v>390058</v>
          </cell>
          <cell r="N31">
            <v>398142</v>
          </cell>
          <cell r="O31">
            <v>406196</v>
          </cell>
          <cell r="P31">
            <v>414215</v>
          </cell>
          <cell r="Q31">
            <v>422191</v>
          </cell>
          <cell r="R31">
            <v>430117</v>
          </cell>
          <cell r="S31">
            <v>437981</v>
          </cell>
          <cell r="T31">
            <v>445775</v>
          </cell>
          <cell r="U31">
            <v>453488</v>
          </cell>
        </row>
        <row r="32">
          <cell r="A32" t="str">
            <v>Bulgaria</v>
          </cell>
          <cell r="B32" t="str">
            <v>BUL</v>
          </cell>
          <cell r="C32" t="str">
            <v>EEUR</v>
          </cell>
          <cell r="F32">
            <v>8002519</v>
          </cell>
          <cell r="G32">
            <v>7945937</v>
          </cell>
          <cell r="H32">
            <v>7893633</v>
          </cell>
          <cell r="I32">
            <v>7843980</v>
          </cell>
          <cell r="J32">
            <v>7794837</v>
          </cell>
          <cell r="K32">
            <v>7744591</v>
          </cell>
          <cell r="L32">
            <v>7692546</v>
          </cell>
          <cell r="M32">
            <v>7638830</v>
          </cell>
          <cell r="N32">
            <v>7583684</v>
          </cell>
          <cell r="O32">
            <v>7527700</v>
          </cell>
          <cell r="P32">
            <v>7471300</v>
          </cell>
          <cell r="Q32">
            <v>7414396</v>
          </cell>
          <cell r="R32">
            <v>7356711</v>
          </cell>
          <cell r="S32">
            <v>7298300</v>
          </cell>
          <cell r="T32">
            <v>7239239</v>
          </cell>
          <cell r="U32">
            <v>7179590</v>
          </cell>
        </row>
        <row r="33">
          <cell r="A33" t="str">
            <v>Burkina Faso</v>
          </cell>
          <cell r="B33" t="str">
            <v>BFA</v>
          </cell>
          <cell r="C33" t="str">
            <v>AFRlow</v>
          </cell>
          <cell r="D33" t="str">
            <v>Franc</v>
          </cell>
          <cell r="E33">
            <v>561.04999999999995</v>
          </cell>
          <cell r="F33">
            <v>11881774</v>
          </cell>
          <cell r="G33">
            <v>12261952</v>
          </cell>
          <cell r="H33">
            <v>12663998</v>
          </cell>
          <cell r="I33">
            <v>13081911</v>
          </cell>
          <cell r="J33">
            <v>13507102</v>
          </cell>
          <cell r="K33">
            <v>13933363</v>
          </cell>
          <cell r="L33">
            <v>14358500</v>
          </cell>
          <cell r="M33">
            <v>14784289</v>
          </cell>
          <cell r="N33">
            <v>15213314</v>
          </cell>
          <cell r="O33">
            <v>15649816</v>
          </cell>
          <cell r="P33">
            <v>16096848</v>
          </cell>
          <cell r="Q33">
            <v>16554801</v>
          </cell>
          <cell r="R33">
            <v>17022377</v>
          </cell>
          <cell r="S33">
            <v>17498962</v>
          </cell>
          <cell r="T33">
            <v>17983503</v>
          </cell>
          <cell r="U33">
            <v>18475153</v>
          </cell>
        </row>
        <row r="34">
          <cell r="A34" t="str">
            <v>Burundi</v>
          </cell>
          <cell r="B34" t="str">
            <v>BUU</v>
          </cell>
          <cell r="C34" t="str">
            <v>AFRhigh</v>
          </cell>
          <cell r="D34" t="str">
            <v>Franc</v>
          </cell>
          <cell r="E34">
            <v>1073.25</v>
          </cell>
          <cell r="F34">
            <v>6668084</v>
          </cell>
          <cell r="G34">
            <v>6839210</v>
          </cell>
          <cell r="H34">
            <v>7049129</v>
          </cell>
          <cell r="I34">
            <v>7293788</v>
          </cell>
          <cell r="J34">
            <v>7565782</v>
          </cell>
          <cell r="K34">
            <v>7858791</v>
          </cell>
          <cell r="L34">
            <v>8173070</v>
          </cell>
          <cell r="M34">
            <v>8508229</v>
          </cell>
          <cell r="N34">
            <v>8856221</v>
          </cell>
          <cell r="O34">
            <v>9206890</v>
          </cell>
          <cell r="P34">
            <v>9552918</v>
          </cell>
          <cell r="Q34">
            <v>9890426</v>
          </cell>
          <cell r="R34">
            <v>10220757</v>
          </cell>
          <cell r="S34">
            <v>10548390</v>
          </cell>
          <cell r="T34">
            <v>10880570</v>
          </cell>
          <cell r="U34">
            <v>11222569</v>
          </cell>
        </row>
        <row r="35">
          <cell r="A35" t="str">
            <v>Cambodia</v>
          </cell>
          <cell r="B35" t="str">
            <v>CAM</v>
          </cell>
          <cell r="C35" t="str">
            <v>WPR</v>
          </cell>
          <cell r="D35" t="str">
            <v>Riel</v>
          </cell>
          <cell r="E35">
            <v>4001</v>
          </cell>
          <cell r="F35">
            <v>12779568</v>
          </cell>
          <cell r="G35">
            <v>13023501</v>
          </cell>
          <cell r="H35">
            <v>13258758</v>
          </cell>
          <cell r="I35">
            <v>13489330</v>
          </cell>
          <cell r="J35">
            <v>13720274</v>
          </cell>
          <cell r="K35">
            <v>13955507</v>
          </cell>
          <cell r="L35">
            <v>14196611</v>
          </cell>
          <cell r="M35">
            <v>14443678</v>
          </cell>
          <cell r="N35">
            <v>14697217</v>
          </cell>
          <cell r="O35">
            <v>14957208</v>
          </cell>
          <cell r="P35">
            <v>15223505</v>
          </cell>
          <cell r="Q35">
            <v>15496504</v>
          </cell>
          <cell r="R35">
            <v>15776188</v>
          </cell>
          <cell r="S35">
            <v>16061313</v>
          </cell>
          <cell r="T35">
            <v>16350115</v>
          </cell>
          <cell r="U35">
            <v>16641072</v>
          </cell>
        </row>
        <row r="36">
          <cell r="A36" t="str">
            <v>Cameroon</v>
          </cell>
          <cell r="B36" t="str">
            <v>CAE</v>
          </cell>
          <cell r="C36" t="str">
            <v>AFRhigh</v>
          </cell>
          <cell r="D36" t="str">
            <v>Franc</v>
          </cell>
          <cell r="E36">
            <v>564.41</v>
          </cell>
          <cell r="F36">
            <v>15860778</v>
          </cell>
          <cell r="G36">
            <v>16240110</v>
          </cell>
          <cell r="H36">
            <v>16627376</v>
          </cell>
          <cell r="I36">
            <v>17018907</v>
          </cell>
          <cell r="J36">
            <v>17409433</v>
          </cell>
          <cell r="K36">
            <v>17795149</v>
          </cell>
          <cell r="L36">
            <v>18174696</v>
          </cell>
          <cell r="M36">
            <v>18549179</v>
          </cell>
          <cell r="N36">
            <v>18920236</v>
          </cell>
          <cell r="O36">
            <v>19290538</v>
          </cell>
          <cell r="P36">
            <v>19661991</v>
          </cell>
          <cell r="Q36">
            <v>20034913</v>
          </cell>
          <cell r="R36">
            <v>20408452</v>
          </cell>
          <cell r="S36">
            <v>20781972</v>
          </cell>
          <cell r="T36">
            <v>21154471</v>
          </cell>
          <cell r="U36">
            <v>21525198</v>
          </cell>
        </row>
        <row r="37">
          <cell r="A37" t="str">
            <v>Canada</v>
          </cell>
          <cell r="B37" t="str">
            <v>CAN</v>
          </cell>
          <cell r="C37" t="str">
            <v>EME</v>
          </cell>
          <cell r="F37">
            <v>30689036</v>
          </cell>
          <cell r="G37">
            <v>30991926</v>
          </cell>
          <cell r="H37">
            <v>31308230</v>
          </cell>
          <cell r="I37">
            <v>31632169</v>
          </cell>
          <cell r="J37">
            <v>31955042</v>
          </cell>
          <cell r="K37">
            <v>32270507</v>
          </cell>
          <cell r="L37">
            <v>32576860</v>
          </cell>
          <cell r="M37">
            <v>32876045</v>
          </cell>
          <cell r="N37">
            <v>33169733.999999996</v>
          </cell>
          <cell r="O37">
            <v>33460860.999999996</v>
          </cell>
          <cell r="P37">
            <v>33751570</v>
          </cell>
          <cell r="Q37">
            <v>34041966</v>
          </cell>
          <cell r="R37">
            <v>34331141</v>
          </cell>
          <cell r="S37">
            <v>34619080</v>
          </cell>
          <cell r="T37">
            <v>34905630</v>
          </cell>
          <cell r="U37">
            <v>35190631</v>
          </cell>
        </row>
        <row r="38">
          <cell r="A38" t="str">
            <v>Cape Verde</v>
          </cell>
          <cell r="B38" t="str">
            <v>CAV</v>
          </cell>
          <cell r="C38" t="str">
            <v>AFRlow</v>
          </cell>
          <cell r="D38" t="str">
            <v>Escudo</v>
          </cell>
          <cell r="E38">
            <v>94.316000000000003</v>
          </cell>
          <cell r="F38">
            <v>450597</v>
          </cell>
          <cell r="G38">
            <v>461331</v>
          </cell>
          <cell r="H38">
            <v>472372</v>
          </cell>
          <cell r="I38">
            <v>483675</v>
          </cell>
          <cell r="J38">
            <v>495171</v>
          </cell>
          <cell r="K38">
            <v>506807</v>
          </cell>
          <cell r="L38">
            <v>518562</v>
          </cell>
          <cell r="M38">
            <v>530438</v>
          </cell>
          <cell r="N38">
            <v>542422</v>
          </cell>
          <cell r="O38">
            <v>554505</v>
          </cell>
          <cell r="P38">
            <v>566677</v>
          </cell>
          <cell r="Q38">
            <v>578925</v>
          </cell>
          <cell r="R38">
            <v>591231</v>
          </cell>
          <cell r="S38">
            <v>603575</v>
          </cell>
          <cell r="T38">
            <v>615934</v>
          </cell>
          <cell r="U38">
            <v>628293</v>
          </cell>
        </row>
        <row r="39">
          <cell r="A39" t="str">
            <v>Cayman Islands</v>
          </cell>
          <cell r="B39" t="str">
            <v>CAY</v>
          </cell>
          <cell r="C39" t="str">
            <v>LAC</v>
          </cell>
          <cell r="F39">
            <v>40232</v>
          </cell>
          <cell r="G39">
            <v>41494</v>
          </cell>
          <cell r="H39">
            <v>42649</v>
          </cell>
          <cell r="I39">
            <v>43706</v>
          </cell>
          <cell r="J39">
            <v>44682</v>
          </cell>
          <cell r="K39">
            <v>45591</v>
          </cell>
          <cell r="L39">
            <v>46435</v>
          </cell>
          <cell r="M39">
            <v>47210</v>
          </cell>
          <cell r="N39">
            <v>47919</v>
          </cell>
          <cell r="O39">
            <v>48565</v>
          </cell>
          <cell r="P39">
            <v>49153</v>
          </cell>
          <cell r="Q39">
            <v>49684</v>
          </cell>
          <cell r="R39">
            <v>50165</v>
          </cell>
          <cell r="S39">
            <v>50610</v>
          </cell>
          <cell r="T39">
            <v>51037</v>
          </cell>
          <cell r="U39">
            <v>51459</v>
          </cell>
        </row>
        <row r="40">
          <cell r="A40" t="str">
            <v>Central African Republic</v>
          </cell>
          <cell r="B40" t="str">
            <v>CAF</v>
          </cell>
          <cell r="C40" t="str">
            <v>AFRhigh</v>
          </cell>
          <cell r="D40" t="str">
            <v>Franc</v>
          </cell>
          <cell r="E40">
            <v>561.04999999999995</v>
          </cell>
          <cell r="F40">
            <v>3863718</v>
          </cell>
          <cell r="G40">
            <v>3933039</v>
          </cell>
          <cell r="H40">
            <v>3997410</v>
          </cell>
          <cell r="I40">
            <v>4059572</v>
          </cell>
          <cell r="J40">
            <v>4123325</v>
          </cell>
          <cell r="K40">
            <v>4191429</v>
          </cell>
          <cell r="L40">
            <v>4264806</v>
          </cell>
          <cell r="M40">
            <v>4342736</v>
          </cell>
          <cell r="N40">
            <v>4424292</v>
          </cell>
          <cell r="O40">
            <v>4507875</v>
          </cell>
          <cell r="P40">
            <v>4592236</v>
          </cell>
          <cell r="Q40">
            <v>4677254</v>
          </cell>
          <cell r="R40">
            <v>4763160</v>
          </cell>
          <cell r="S40">
            <v>4849423</v>
          </cell>
          <cell r="T40">
            <v>4935455</v>
          </cell>
          <cell r="U40">
            <v>5020797</v>
          </cell>
        </row>
        <row r="41">
          <cell r="A41" t="str">
            <v>Chad</v>
          </cell>
          <cell r="B41" t="str">
            <v>CHA</v>
          </cell>
          <cell r="C41" t="str">
            <v>AFRlow</v>
          </cell>
          <cell r="D41" t="str">
            <v>Franc</v>
          </cell>
          <cell r="E41">
            <v>561.04999999999995</v>
          </cell>
          <cell r="F41">
            <v>8465430</v>
          </cell>
          <cell r="G41">
            <v>8782786</v>
          </cell>
          <cell r="H41">
            <v>9118887</v>
          </cell>
          <cell r="I41">
            <v>9465233</v>
          </cell>
          <cell r="J41">
            <v>9810218</v>
          </cell>
          <cell r="K41">
            <v>10145609</v>
          </cell>
          <cell r="L41">
            <v>10468179</v>
          </cell>
          <cell r="M41">
            <v>10780573</v>
          </cell>
          <cell r="N41">
            <v>11087698</v>
          </cell>
          <cell r="O41">
            <v>11397225</v>
          </cell>
          <cell r="P41">
            <v>11714904</v>
          </cell>
          <cell r="Q41">
            <v>12042161</v>
          </cell>
          <cell r="R41">
            <v>12377650</v>
          </cell>
          <cell r="S41">
            <v>12721125</v>
          </cell>
          <cell r="T41">
            <v>13071630</v>
          </cell>
          <cell r="U41">
            <v>13428620</v>
          </cell>
        </row>
        <row r="42">
          <cell r="A42" t="str">
            <v>Chile</v>
          </cell>
          <cell r="B42" t="str">
            <v>CHI</v>
          </cell>
          <cell r="C42" t="str">
            <v>LAC</v>
          </cell>
          <cell r="F42">
            <v>15411830</v>
          </cell>
          <cell r="G42">
            <v>15596338</v>
          </cell>
          <cell r="H42">
            <v>15775677</v>
          </cell>
          <cell r="I42">
            <v>15951029</v>
          </cell>
          <cell r="J42">
            <v>16123815</v>
          </cell>
          <cell r="K42">
            <v>16295102</v>
          </cell>
          <cell r="L42">
            <v>16465419.000000002</v>
          </cell>
          <cell r="M42">
            <v>16634758.000000002</v>
          </cell>
          <cell r="N42">
            <v>16802953</v>
          </cell>
          <cell r="O42">
            <v>16969574</v>
          </cell>
          <cell r="P42">
            <v>17134263</v>
          </cell>
          <cell r="Q42">
            <v>17297076</v>
          </cell>
          <cell r="R42">
            <v>17458066</v>
          </cell>
          <cell r="S42">
            <v>17616820</v>
          </cell>
          <cell r="T42">
            <v>17772805</v>
          </cell>
          <cell r="U42">
            <v>17925603</v>
          </cell>
        </row>
        <row r="43">
          <cell r="A43" t="str">
            <v>China</v>
          </cell>
          <cell r="B43" t="str">
            <v>CHN</v>
          </cell>
          <cell r="C43" t="str">
            <v>WPR</v>
          </cell>
          <cell r="D43" t="str">
            <v>Yuan</v>
          </cell>
          <cell r="E43">
            <v>8.2767999999999997</v>
          </cell>
          <cell r="F43">
            <v>1269961711</v>
          </cell>
          <cell r="G43">
            <v>1279485526</v>
          </cell>
          <cell r="H43">
            <v>1288400832</v>
          </cell>
          <cell r="I43">
            <v>1296838416</v>
          </cell>
          <cell r="J43">
            <v>1304983325</v>
          </cell>
          <cell r="K43">
            <v>1312978855</v>
          </cell>
          <cell r="L43">
            <v>1320864226</v>
          </cell>
          <cell r="M43">
            <v>1328629911</v>
          </cell>
          <cell r="N43">
            <v>1336310713</v>
          </cell>
          <cell r="O43">
            <v>1343932885</v>
          </cell>
          <cell r="P43">
            <v>1351512494</v>
          </cell>
          <cell r="Q43">
            <v>1359068661</v>
          </cell>
          <cell r="R43">
            <v>1366599088</v>
          </cell>
          <cell r="S43">
            <v>1374066829</v>
          </cell>
          <cell r="T43">
            <v>1381416319</v>
          </cell>
          <cell r="U43">
            <v>1388599811</v>
          </cell>
        </row>
        <row r="44">
          <cell r="A44" t="str">
            <v>China, Hong Kong SAR</v>
          </cell>
          <cell r="B44" t="str">
            <v>HOK</v>
          </cell>
          <cell r="C44" t="str">
            <v>WPR</v>
          </cell>
          <cell r="F44">
            <v>6662170</v>
          </cell>
          <cell r="G44">
            <v>6745642</v>
          </cell>
          <cell r="H44">
            <v>6826365</v>
          </cell>
          <cell r="I44">
            <v>6904815</v>
          </cell>
          <cell r="J44">
            <v>6981667</v>
          </cell>
          <cell r="K44">
            <v>7057418</v>
          </cell>
          <cell r="L44">
            <v>7132261</v>
          </cell>
          <cell r="M44">
            <v>7206088</v>
          </cell>
          <cell r="N44">
            <v>7278734</v>
          </cell>
          <cell r="O44">
            <v>7349909</v>
          </cell>
          <cell r="P44">
            <v>7419413</v>
          </cell>
          <cell r="Q44">
            <v>7487223</v>
          </cell>
          <cell r="R44">
            <v>7553471</v>
          </cell>
          <cell r="S44">
            <v>7618290</v>
          </cell>
          <cell r="T44">
            <v>7681874</v>
          </cell>
          <cell r="U44">
            <v>7744361</v>
          </cell>
        </row>
        <row r="45">
          <cell r="A45" t="str">
            <v>China, Macao SAR</v>
          </cell>
          <cell r="B45" t="str">
            <v>MAC</v>
          </cell>
          <cell r="C45" t="str">
            <v>WPR</v>
          </cell>
          <cell r="F45">
            <v>441063</v>
          </cell>
          <cell r="G45">
            <v>447562</v>
          </cell>
          <cell r="H45">
            <v>454426</v>
          </cell>
          <cell r="I45">
            <v>461290</v>
          </cell>
          <cell r="J45">
            <v>467631</v>
          </cell>
          <cell r="K45">
            <v>473090</v>
          </cell>
          <cell r="L45">
            <v>477534</v>
          </cell>
          <cell r="M45">
            <v>481122</v>
          </cell>
          <cell r="N45">
            <v>484131</v>
          </cell>
          <cell r="O45">
            <v>486975</v>
          </cell>
          <cell r="P45">
            <v>489961</v>
          </cell>
          <cell r="Q45">
            <v>493167</v>
          </cell>
          <cell r="R45">
            <v>496514</v>
          </cell>
          <cell r="S45">
            <v>499961</v>
          </cell>
          <cell r="T45">
            <v>503417</v>
          </cell>
          <cell r="U45">
            <v>506811</v>
          </cell>
        </row>
        <row r="46">
          <cell r="A46" t="str">
            <v>Colombia</v>
          </cell>
          <cell r="B46" t="str">
            <v>COL</v>
          </cell>
          <cell r="C46" t="str">
            <v>LAC</v>
          </cell>
          <cell r="D46" t="str">
            <v>Peso</v>
          </cell>
          <cell r="E46">
            <v>2876.2</v>
          </cell>
          <cell r="F46">
            <v>41682594</v>
          </cell>
          <cell r="G46">
            <v>42354499</v>
          </cell>
          <cell r="H46">
            <v>43019308</v>
          </cell>
          <cell r="I46">
            <v>43674544</v>
          </cell>
          <cell r="J46">
            <v>44317343</v>
          </cell>
          <cell r="K46">
            <v>44945790</v>
          </cell>
          <cell r="L46">
            <v>45558450</v>
          </cell>
          <cell r="M46">
            <v>46155958</v>
          </cell>
          <cell r="N46">
            <v>46741096</v>
          </cell>
          <cell r="O46">
            <v>47317963</v>
          </cell>
          <cell r="P46">
            <v>47889550</v>
          </cell>
          <cell r="Q46">
            <v>48456604</v>
          </cell>
          <cell r="R46">
            <v>49018253</v>
          </cell>
          <cell r="S46">
            <v>49573903</v>
          </cell>
          <cell r="T46">
            <v>50122420</v>
          </cell>
          <cell r="U46">
            <v>50662890</v>
          </cell>
        </row>
        <row r="47">
          <cell r="A47" t="str">
            <v>Comoros</v>
          </cell>
          <cell r="B47" t="str">
            <v>COM</v>
          </cell>
          <cell r="C47" t="str">
            <v>AFRlow</v>
          </cell>
          <cell r="D47" t="str">
            <v>Franc</v>
          </cell>
          <cell r="E47">
            <v>420.79</v>
          </cell>
          <cell r="F47">
            <v>699035</v>
          </cell>
          <cell r="G47">
            <v>718329</v>
          </cell>
          <cell r="H47">
            <v>737851</v>
          </cell>
          <cell r="I47">
            <v>757608</v>
          </cell>
          <cell r="J47">
            <v>777622</v>
          </cell>
          <cell r="K47">
            <v>797902</v>
          </cell>
          <cell r="L47">
            <v>818437</v>
          </cell>
          <cell r="M47">
            <v>839189</v>
          </cell>
          <cell r="N47">
            <v>860100</v>
          </cell>
          <cell r="O47">
            <v>881098</v>
          </cell>
          <cell r="P47">
            <v>902125</v>
          </cell>
          <cell r="Q47">
            <v>923158</v>
          </cell>
          <cell r="R47">
            <v>944194</v>
          </cell>
          <cell r="S47">
            <v>965215</v>
          </cell>
          <cell r="T47">
            <v>986213</v>
          </cell>
          <cell r="U47">
            <v>1007182</v>
          </cell>
        </row>
        <row r="48">
          <cell r="A48" t="str">
            <v>Congo</v>
          </cell>
          <cell r="B48" t="str">
            <v>CNG</v>
          </cell>
          <cell r="C48" t="str">
            <v>AFRhigh</v>
          </cell>
          <cell r="D48" t="str">
            <v>Franc</v>
          </cell>
          <cell r="E48">
            <v>561.04999999999995</v>
          </cell>
          <cell r="F48">
            <v>3202861</v>
          </cell>
          <cell r="G48">
            <v>3285163</v>
          </cell>
          <cell r="H48">
            <v>3367143</v>
          </cell>
          <cell r="I48">
            <v>3448646</v>
          </cell>
          <cell r="J48">
            <v>3529551</v>
          </cell>
          <cell r="K48">
            <v>3609851</v>
          </cell>
          <cell r="L48">
            <v>3689299</v>
          </cell>
          <cell r="M48">
            <v>3768087</v>
          </cell>
          <cell r="N48">
            <v>3847191</v>
          </cell>
          <cell r="O48">
            <v>3927932</v>
          </cell>
          <cell r="P48">
            <v>4011220</v>
          </cell>
          <cell r="Q48">
            <v>4097463</v>
          </cell>
          <cell r="R48">
            <v>4186291</v>
          </cell>
          <cell r="S48">
            <v>4276871</v>
          </cell>
          <cell r="T48">
            <v>4367964</v>
          </cell>
          <cell r="U48">
            <v>4458662</v>
          </cell>
        </row>
        <row r="49">
          <cell r="A49" t="str">
            <v>Cook Islands</v>
          </cell>
          <cell r="B49" t="str">
            <v>COK</v>
          </cell>
          <cell r="C49" t="str">
            <v>WPR</v>
          </cell>
          <cell r="F49">
            <v>15982</v>
          </cell>
          <cell r="G49">
            <v>15536</v>
          </cell>
          <cell r="H49">
            <v>15117</v>
          </cell>
          <cell r="I49">
            <v>14721</v>
          </cell>
          <cell r="J49">
            <v>14346</v>
          </cell>
          <cell r="K49">
            <v>13984</v>
          </cell>
          <cell r="L49">
            <v>13641</v>
          </cell>
          <cell r="M49">
            <v>13325</v>
          </cell>
          <cell r="N49">
            <v>13032</v>
          </cell>
          <cell r="O49">
            <v>12761</v>
          </cell>
          <cell r="P49">
            <v>12510</v>
          </cell>
          <cell r="Q49">
            <v>12277</v>
          </cell>
          <cell r="R49">
            <v>12065</v>
          </cell>
          <cell r="S49">
            <v>11877</v>
          </cell>
          <cell r="T49">
            <v>11724</v>
          </cell>
          <cell r="U49">
            <v>11609</v>
          </cell>
        </row>
        <row r="50">
          <cell r="A50" t="str">
            <v>Costa Rica</v>
          </cell>
          <cell r="B50" t="str">
            <v>COR</v>
          </cell>
          <cell r="C50" t="str">
            <v>LAC</v>
          </cell>
          <cell r="D50" t="str">
            <v>Colone</v>
          </cell>
          <cell r="E50">
            <v>410.35</v>
          </cell>
          <cell r="F50">
            <v>3928797</v>
          </cell>
          <cell r="G50">
            <v>4014435</v>
          </cell>
          <cell r="H50">
            <v>4096943</v>
          </cell>
          <cell r="I50">
            <v>4176372</v>
          </cell>
          <cell r="J50">
            <v>4253037</v>
          </cell>
          <cell r="K50">
            <v>4327228</v>
          </cell>
          <cell r="L50">
            <v>4398770</v>
          </cell>
          <cell r="M50">
            <v>4467626</v>
          </cell>
          <cell r="N50">
            <v>4534435</v>
          </cell>
          <cell r="O50">
            <v>4600059</v>
          </cell>
          <cell r="P50">
            <v>4665140</v>
          </cell>
          <cell r="Q50">
            <v>4729947</v>
          </cell>
          <cell r="R50">
            <v>4794376</v>
          </cell>
          <cell r="S50">
            <v>4858235</v>
          </cell>
          <cell r="T50">
            <v>4921165</v>
          </cell>
          <cell r="U50">
            <v>4982917</v>
          </cell>
        </row>
        <row r="51">
          <cell r="A51" t="str">
            <v>Côte d'Ivoire</v>
          </cell>
          <cell r="B51" t="str">
            <v>IVC</v>
          </cell>
          <cell r="C51" t="str">
            <v>AFRhigh</v>
          </cell>
          <cell r="D51" t="str">
            <v>Franc</v>
          </cell>
          <cell r="E51">
            <v>561.04999999999995</v>
          </cell>
          <cell r="F51">
            <v>17049189</v>
          </cell>
          <cell r="G51">
            <v>17384828</v>
          </cell>
          <cell r="H51">
            <v>17691452</v>
          </cell>
          <cell r="I51">
            <v>17982164</v>
          </cell>
          <cell r="J51">
            <v>18275382</v>
          </cell>
          <cell r="K51">
            <v>18584701</v>
          </cell>
          <cell r="L51">
            <v>18914474</v>
          </cell>
          <cell r="M51">
            <v>19261825</v>
          </cell>
          <cell r="N51">
            <v>19624236</v>
          </cell>
          <cell r="O51">
            <v>19996522</v>
          </cell>
          <cell r="P51">
            <v>20374642</v>
          </cell>
          <cell r="Q51">
            <v>20758696</v>
          </cell>
          <cell r="R51">
            <v>21149793</v>
          </cell>
          <cell r="S51">
            <v>21545804</v>
          </cell>
          <cell r="T51">
            <v>21944088</v>
          </cell>
          <cell r="U51">
            <v>22342541</v>
          </cell>
        </row>
        <row r="52">
          <cell r="A52" t="str">
            <v>Croatia</v>
          </cell>
          <cell r="B52" t="str">
            <v>CRO</v>
          </cell>
          <cell r="C52" t="str">
            <v>CEUR</v>
          </cell>
          <cell r="F52">
            <v>4505558</v>
          </cell>
          <cell r="G52">
            <v>4498193</v>
          </cell>
          <cell r="H52">
            <v>4505689</v>
          </cell>
          <cell r="I52">
            <v>4522480</v>
          </cell>
          <cell r="J52">
            <v>4539878</v>
          </cell>
          <cell r="K52">
            <v>4551490</v>
          </cell>
          <cell r="L52">
            <v>4556020</v>
          </cell>
          <cell r="M52">
            <v>4555402</v>
          </cell>
          <cell r="N52">
            <v>4550273</v>
          </cell>
          <cell r="O52">
            <v>4542138</v>
          </cell>
          <cell r="P52">
            <v>4532155</v>
          </cell>
          <cell r="Q52">
            <v>4520128</v>
          </cell>
          <cell r="R52">
            <v>4505610</v>
          </cell>
          <cell r="S52">
            <v>4489319</v>
          </cell>
          <cell r="T52">
            <v>4472188</v>
          </cell>
          <cell r="U52">
            <v>4454922</v>
          </cell>
        </row>
        <row r="53">
          <cell r="A53" t="str">
            <v>Cuba</v>
          </cell>
          <cell r="B53" t="str">
            <v>CUB</v>
          </cell>
          <cell r="C53" t="str">
            <v>LAC</v>
          </cell>
          <cell r="F53">
            <v>11142065</v>
          </cell>
          <cell r="G53">
            <v>11173872</v>
          </cell>
          <cell r="H53">
            <v>11202599</v>
          </cell>
          <cell r="I53">
            <v>11227307</v>
          </cell>
          <cell r="J53">
            <v>11246670</v>
          </cell>
          <cell r="K53">
            <v>11259905</v>
          </cell>
          <cell r="L53">
            <v>11266701</v>
          </cell>
          <cell r="M53">
            <v>11267884</v>
          </cell>
          <cell r="N53">
            <v>11265216</v>
          </cell>
          <cell r="O53">
            <v>11261104</v>
          </cell>
          <cell r="P53">
            <v>11257369</v>
          </cell>
          <cell r="Q53">
            <v>11254651</v>
          </cell>
          <cell r="R53">
            <v>11252746</v>
          </cell>
          <cell r="S53">
            <v>11251580</v>
          </cell>
          <cell r="T53">
            <v>11250783</v>
          </cell>
          <cell r="U53">
            <v>11250063</v>
          </cell>
        </row>
        <row r="54">
          <cell r="A54" t="str">
            <v>Cyprus</v>
          </cell>
          <cell r="B54" t="str">
            <v>CYP</v>
          </cell>
          <cell r="C54" t="str">
            <v>CEUR</v>
          </cell>
          <cell r="F54">
            <v>786339</v>
          </cell>
          <cell r="G54">
            <v>796883</v>
          </cell>
          <cell r="H54">
            <v>807132</v>
          </cell>
          <cell r="I54">
            <v>817095</v>
          </cell>
          <cell r="J54">
            <v>826812</v>
          </cell>
          <cell r="K54">
            <v>836321</v>
          </cell>
          <cell r="L54">
            <v>845605</v>
          </cell>
          <cell r="M54">
            <v>854673</v>
          </cell>
          <cell r="N54">
            <v>863624</v>
          </cell>
          <cell r="O54">
            <v>872587</v>
          </cell>
          <cell r="P54">
            <v>881654</v>
          </cell>
          <cell r="Q54">
            <v>890860</v>
          </cell>
          <cell r="R54">
            <v>900183</v>
          </cell>
          <cell r="S54">
            <v>909597</v>
          </cell>
          <cell r="T54">
            <v>919053</v>
          </cell>
          <cell r="U54">
            <v>928508</v>
          </cell>
        </row>
        <row r="55">
          <cell r="A55" t="str">
            <v>Czech Republic</v>
          </cell>
          <cell r="B55" t="str">
            <v>CZH</v>
          </cell>
          <cell r="C55" t="str">
            <v>EME</v>
          </cell>
          <cell r="F55">
            <v>10220420</v>
          </cell>
          <cell r="G55">
            <v>10209013</v>
          </cell>
          <cell r="H55">
            <v>10201659</v>
          </cell>
          <cell r="I55">
            <v>10197380</v>
          </cell>
          <cell r="J55">
            <v>10194511</v>
          </cell>
          <cell r="K55">
            <v>10191762</v>
          </cell>
          <cell r="L55">
            <v>10188957</v>
          </cell>
          <cell r="M55">
            <v>10186330</v>
          </cell>
          <cell r="N55">
            <v>10183437</v>
          </cell>
          <cell r="O55">
            <v>10179804</v>
          </cell>
          <cell r="P55">
            <v>10175048</v>
          </cell>
          <cell r="Q55">
            <v>10168877</v>
          </cell>
          <cell r="R55">
            <v>10161156</v>
          </cell>
          <cell r="S55">
            <v>10151872</v>
          </cell>
          <cell r="T55">
            <v>10141108</v>
          </cell>
          <cell r="U55">
            <v>10128906</v>
          </cell>
        </row>
        <row r="56">
          <cell r="A56" t="str">
            <v>Denmark</v>
          </cell>
          <cell r="B56" t="str">
            <v>DEN</v>
          </cell>
          <cell r="C56" t="str">
            <v>EME</v>
          </cell>
          <cell r="F56">
            <v>5335385</v>
          </cell>
          <cell r="G56">
            <v>5354323</v>
          </cell>
          <cell r="H56">
            <v>5371803</v>
          </cell>
          <cell r="I56">
            <v>5387921</v>
          </cell>
          <cell r="J56">
            <v>5402909</v>
          </cell>
          <cell r="K56">
            <v>5416945</v>
          </cell>
          <cell r="L56">
            <v>5430033</v>
          </cell>
          <cell r="M56">
            <v>5442105</v>
          </cell>
          <cell r="N56">
            <v>5453204</v>
          </cell>
          <cell r="O56">
            <v>5463384</v>
          </cell>
          <cell r="P56">
            <v>5472713</v>
          </cell>
          <cell r="Q56">
            <v>5481221</v>
          </cell>
          <cell r="R56">
            <v>5488996</v>
          </cell>
          <cell r="S56">
            <v>5496228</v>
          </cell>
          <cell r="T56">
            <v>5503157</v>
          </cell>
          <cell r="U56">
            <v>5509970</v>
          </cell>
        </row>
        <row r="57">
          <cell r="A57" t="str">
            <v>Djibouti</v>
          </cell>
          <cell r="B57" t="str">
            <v>DJI</v>
          </cell>
          <cell r="C57" t="str">
            <v>EMR</v>
          </cell>
          <cell r="D57" t="str">
            <v>Franc</v>
          </cell>
          <cell r="F57">
            <v>729736</v>
          </cell>
          <cell r="G57">
            <v>747302</v>
          </cell>
          <cell r="H57">
            <v>762775</v>
          </cell>
          <cell r="I57">
            <v>776784</v>
          </cell>
          <cell r="J57">
            <v>790344</v>
          </cell>
          <cell r="K57">
            <v>804206</v>
          </cell>
          <cell r="L57">
            <v>818508</v>
          </cell>
          <cell r="M57">
            <v>833025</v>
          </cell>
          <cell r="N57">
            <v>847715</v>
          </cell>
          <cell r="O57">
            <v>862453</v>
          </cell>
          <cell r="P57">
            <v>877152</v>
          </cell>
          <cell r="Q57">
            <v>891869</v>
          </cell>
          <cell r="R57">
            <v>906687</v>
          </cell>
          <cell r="S57">
            <v>921572</v>
          </cell>
          <cell r="T57">
            <v>936469</v>
          </cell>
          <cell r="U57">
            <v>951352</v>
          </cell>
        </row>
        <row r="58">
          <cell r="A58" t="str">
            <v>Dominica</v>
          </cell>
          <cell r="B58" t="str">
            <v>DOM</v>
          </cell>
          <cell r="C58" t="str">
            <v>LAC</v>
          </cell>
          <cell r="F58">
            <v>68438</v>
          </cell>
          <cell r="G58">
            <v>68351</v>
          </cell>
          <cell r="H58">
            <v>68253</v>
          </cell>
          <cell r="I58">
            <v>68139</v>
          </cell>
          <cell r="J58">
            <v>67998</v>
          </cell>
          <cell r="K58">
            <v>67827</v>
          </cell>
          <cell r="L58">
            <v>67621</v>
          </cell>
          <cell r="M58">
            <v>67390</v>
          </cell>
          <cell r="N58">
            <v>67160</v>
          </cell>
          <cell r="O58">
            <v>66970</v>
          </cell>
          <cell r="P58">
            <v>66845</v>
          </cell>
          <cell r="Q58">
            <v>66799</v>
          </cell>
          <cell r="R58">
            <v>66823</v>
          </cell>
          <cell r="S58">
            <v>66896</v>
          </cell>
          <cell r="T58">
            <v>66987</v>
          </cell>
          <cell r="U58">
            <v>67070</v>
          </cell>
        </row>
        <row r="59">
          <cell r="A59" t="str">
            <v>Dominican Republic</v>
          </cell>
          <cell r="B59" t="str">
            <v>DOR</v>
          </cell>
          <cell r="C59" t="str">
            <v>LAC</v>
          </cell>
          <cell r="D59" t="str">
            <v>Peso</v>
          </cell>
          <cell r="E59">
            <v>32.305</v>
          </cell>
          <cell r="F59">
            <v>8743983</v>
          </cell>
          <cell r="G59">
            <v>8889627</v>
          </cell>
          <cell r="H59">
            <v>9034837</v>
          </cell>
          <cell r="I59">
            <v>9179758</v>
          </cell>
          <cell r="J59">
            <v>9324633</v>
          </cell>
          <cell r="K59">
            <v>9469601</v>
          </cell>
          <cell r="L59">
            <v>9614670</v>
          </cell>
          <cell r="M59">
            <v>9759665</v>
          </cell>
          <cell r="N59">
            <v>9904327</v>
          </cell>
          <cell r="O59">
            <v>10048309</v>
          </cell>
          <cell r="P59">
            <v>10191334</v>
          </cell>
          <cell r="Q59">
            <v>10333237</v>
          </cell>
          <cell r="R59">
            <v>10473987</v>
          </cell>
          <cell r="S59">
            <v>10613616</v>
          </cell>
          <cell r="T59">
            <v>10752214</v>
          </cell>
          <cell r="U59">
            <v>10889805</v>
          </cell>
        </row>
        <row r="60">
          <cell r="A60" t="str">
            <v>DPR Korea</v>
          </cell>
          <cell r="B60" t="str">
            <v>KRD</v>
          </cell>
          <cell r="C60" t="str">
            <v>SEAR</v>
          </cell>
          <cell r="F60">
            <v>22946185</v>
          </cell>
          <cell r="G60">
            <v>23121603</v>
          </cell>
          <cell r="H60">
            <v>23271845</v>
          </cell>
          <cell r="I60">
            <v>23400722</v>
          </cell>
          <cell r="J60">
            <v>23513779</v>
          </cell>
          <cell r="K60">
            <v>23615611</v>
          </cell>
          <cell r="L60">
            <v>23707548</v>
          </cell>
          <cell r="M60">
            <v>23790241</v>
          </cell>
          <cell r="N60">
            <v>23866883</v>
          </cell>
          <cell r="O60">
            <v>23941018</v>
          </cell>
          <cell r="P60">
            <v>24015400</v>
          </cell>
          <cell r="Q60">
            <v>24091736</v>
          </cell>
          <cell r="R60">
            <v>24170473</v>
          </cell>
          <cell r="S60">
            <v>24251401</v>
          </cell>
          <cell r="T60">
            <v>24333604</v>
          </cell>
          <cell r="U60">
            <v>24416354</v>
          </cell>
        </row>
        <row r="61">
          <cell r="A61" t="str">
            <v>DR Congo</v>
          </cell>
          <cell r="B61" t="str">
            <v>ZAI</v>
          </cell>
          <cell r="C61" t="str">
            <v>AFRhigh</v>
          </cell>
          <cell r="F61">
            <v>50688722</v>
          </cell>
          <cell r="G61">
            <v>52035969</v>
          </cell>
          <cell r="H61">
            <v>53536754</v>
          </cell>
          <cell r="I61">
            <v>55174963</v>
          </cell>
          <cell r="J61">
            <v>56917959</v>
          </cell>
          <cell r="K61">
            <v>58740547</v>
          </cell>
          <cell r="L61">
            <v>60643890</v>
          </cell>
          <cell r="M61">
            <v>62635722</v>
          </cell>
          <cell r="N61">
            <v>64703617</v>
          </cell>
          <cell r="O61">
            <v>66832183.999999993</v>
          </cell>
          <cell r="P61">
            <v>69009707</v>
          </cell>
          <cell r="Q61">
            <v>71230259</v>
          </cell>
          <cell r="R61">
            <v>73493778</v>
          </cell>
          <cell r="S61">
            <v>75801921</v>
          </cell>
          <cell r="T61">
            <v>78159102</v>
          </cell>
          <cell r="U61">
            <v>80568539</v>
          </cell>
        </row>
        <row r="62">
          <cell r="A62" t="str">
            <v>Ecuador</v>
          </cell>
          <cell r="B62" t="str">
            <v>ECU</v>
          </cell>
          <cell r="C62" t="str">
            <v>LAC</v>
          </cell>
          <cell r="D62" t="str">
            <v>Sucre</v>
          </cell>
          <cell r="E62">
            <v>25000</v>
          </cell>
          <cell r="F62">
            <v>12305544</v>
          </cell>
          <cell r="G62">
            <v>12466023</v>
          </cell>
          <cell r="H62">
            <v>12620880</v>
          </cell>
          <cell r="I62">
            <v>12770998</v>
          </cell>
          <cell r="J62">
            <v>12917362</v>
          </cell>
          <cell r="K62">
            <v>13060993</v>
          </cell>
          <cell r="L62">
            <v>13201995</v>
          </cell>
          <cell r="M62">
            <v>13341199</v>
          </cell>
          <cell r="N62">
            <v>13481180</v>
          </cell>
          <cell r="O62">
            <v>13625136</v>
          </cell>
          <cell r="P62">
            <v>13775219</v>
          </cell>
          <cell r="Q62">
            <v>13932570</v>
          </cell>
          <cell r="R62">
            <v>14096287</v>
          </cell>
          <cell r="S62">
            <v>14263883</v>
          </cell>
          <cell r="T62">
            <v>14431696</v>
          </cell>
          <cell r="U62">
            <v>14596937</v>
          </cell>
        </row>
        <row r="63">
          <cell r="A63" t="str">
            <v>Egypt</v>
          </cell>
          <cell r="B63" t="str">
            <v>EGY</v>
          </cell>
          <cell r="C63" t="str">
            <v>EMR</v>
          </cell>
          <cell r="D63" t="str">
            <v>Pound</v>
          </cell>
          <cell r="E63">
            <v>6.1349999999999998</v>
          </cell>
          <cell r="F63">
            <v>66528577.999999993</v>
          </cell>
          <cell r="G63">
            <v>67757429</v>
          </cell>
          <cell r="H63">
            <v>69003765</v>
          </cell>
          <cell r="I63">
            <v>70267864</v>
          </cell>
          <cell r="J63">
            <v>71550018</v>
          </cell>
          <cell r="K63">
            <v>72849793</v>
          </cell>
          <cell r="L63">
            <v>74166496</v>
          </cell>
          <cell r="M63">
            <v>75497914</v>
          </cell>
          <cell r="N63">
            <v>76840047</v>
          </cell>
          <cell r="O63">
            <v>78187832</v>
          </cell>
          <cell r="P63">
            <v>79536880</v>
          </cell>
          <cell r="Q63">
            <v>80885044</v>
          </cell>
          <cell r="R63">
            <v>82230655</v>
          </cell>
          <cell r="S63">
            <v>83570385</v>
          </cell>
          <cell r="T63">
            <v>84900717</v>
          </cell>
          <cell r="U63">
            <v>86218754</v>
          </cell>
        </row>
        <row r="64">
          <cell r="A64" t="str">
            <v>El Salvador</v>
          </cell>
          <cell r="B64" t="str">
            <v>ELS</v>
          </cell>
          <cell r="C64" t="str">
            <v>LAC</v>
          </cell>
          <cell r="D64" t="str">
            <v>Colone</v>
          </cell>
          <cell r="E64">
            <v>8.75</v>
          </cell>
          <cell r="F64">
            <v>6195276</v>
          </cell>
          <cell r="G64">
            <v>6296549</v>
          </cell>
          <cell r="H64">
            <v>6392427</v>
          </cell>
          <cell r="I64">
            <v>6484686</v>
          </cell>
          <cell r="J64">
            <v>6576008</v>
          </cell>
          <cell r="K64">
            <v>6668356</v>
          </cell>
          <cell r="L64">
            <v>6762319</v>
          </cell>
          <cell r="M64">
            <v>6857330</v>
          </cell>
          <cell r="N64">
            <v>6952819</v>
          </cell>
          <cell r="O64">
            <v>7047803</v>
          </cell>
          <cell r="P64">
            <v>7141616</v>
          </cell>
          <cell r="Q64">
            <v>7234065</v>
          </cell>
          <cell r="R64">
            <v>7325571</v>
          </cell>
          <cell r="S64">
            <v>7416784</v>
          </cell>
          <cell r="T64">
            <v>7508614</v>
          </cell>
          <cell r="U64">
            <v>7601665</v>
          </cell>
        </row>
        <row r="65">
          <cell r="A65" t="str">
            <v>Equatorial Guinea</v>
          </cell>
          <cell r="B65" t="str">
            <v>EQG</v>
          </cell>
          <cell r="C65" t="str">
            <v>AFRlow</v>
          </cell>
          <cell r="D65" t="str">
            <v>Franc</v>
          </cell>
          <cell r="E65">
            <v>564.41</v>
          </cell>
          <cell r="F65">
            <v>430589</v>
          </cell>
          <cell r="G65">
            <v>440851</v>
          </cell>
          <cell r="H65">
            <v>451291</v>
          </cell>
          <cell r="I65">
            <v>461947</v>
          </cell>
          <cell r="J65">
            <v>472869</v>
          </cell>
          <cell r="K65">
            <v>484098</v>
          </cell>
          <cell r="L65">
            <v>495639</v>
          </cell>
          <cell r="M65">
            <v>507497</v>
          </cell>
          <cell r="N65">
            <v>519697</v>
          </cell>
          <cell r="O65">
            <v>532270</v>
          </cell>
          <cell r="P65">
            <v>545238</v>
          </cell>
          <cell r="Q65">
            <v>558603</v>
          </cell>
          <cell r="R65">
            <v>572354</v>
          </cell>
          <cell r="S65">
            <v>586470</v>
          </cell>
          <cell r="T65">
            <v>600920</v>
          </cell>
          <cell r="U65">
            <v>615676</v>
          </cell>
        </row>
        <row r="66">
          <cell r="A66" t="str">
            <v>Eritrea</v>
          </cell>
          <cell r="B66" t="str">
            <v>ERI</v>
          </cell>
          <cell r="C66" t="str">
            <v>AFRlow</v>
          </cell>
          <cell r="D66" t="str">
            <v>Nakfa</v>
          </cell>
          <cell r="E66">
            <v>13.7875</v>
          </cell>
          <cell r="F66">
            <v>3684296</v>
          </cell>
          <cell r="G66">
            <v>3833443</v>
          </cell>
          <cell r="H66">
            <v>3999407</v>
          </cell>
          <cell r="I66">
            <v>4175647</v>
          </cell>
          <cell r="J66">
            <v>4353526</v>
          </cell>
          <cell r="K66">
            <v>4526722</v>
          </cell>
          <cell r="L66">
            <v>4692115</v>
          </cell>
          <cell r="M66">
            <v>4850762</v>
          </cell>
          <cell r="N66">
            <v>5005678</v>
          </cell>
          <cell r="O66">
            <v>5161910</v>
          </cell>
          <cell r="P66">
            <v>5322955</v>
          </cell>
          <cell r="Q66">
            <v>5489455</v>
          </cell>
          <cell r="R66">
            <v>5659427</v>
          </cell>
          <cell r="S66">
            <v>5830669</v>
          </cell>
          <cell r="T66">
            <v>6000008</v>
          </cell>
          <cell r="U66">
            <v>6165170</v>
          </cell>
        </row>
        <row r="67">
          <cell r="A67" t="str">
            <v>Estonia</v>
          </cell>
          <cell r="B67" t="str">
            <v>EST</v>
          </cell>
          <cell r="C67" t="str">
            <v>EEUR</v>
          </cell>
          <cell r="F67">
            <v>1369934</v>
          </cell>
          <cell r="G67">
            <v>1362500</v>
          </cell>
          <cell r="H67">
            <v>1356820</v>
          </cell>
          <cell r="I67">
            <v>1352335</v>
          </cell>
          <cell r="J67">
            <v>1348344</v>
          </cell>
          <cell r="K67">
            <v>1344312</v>
          </cell>
          <cell r="L67">
            <v>1339972</v>
          </cell>
          <cell r="M67">
            <v>1335335</v>
          </cell>
          <cell r="N67">
            <v>1330510</v>
          </cell>
          <cell r="O67">
            <v>1325733</v>
          </cell>
          <cell r="P67">
            <v>1321171</v>
          </cell>
          <cell r="Q67">
            <v>1316789</v>
          </cell>
          <cell r="R67">
            <v>1312465</v>
          </cell>
          <cell r="S67">
            <v>1308182</v>
          </cell>
          <cell r="T67">
            <v>1303921</v>
          </cell>
          <cell r="U67">
            <v>1299665</v>
          </cell>
        </row>
        <row r="68">
          <cell r="A68" t="str">
            <v>Ethiopia</v>
          </cell>
          <cell r="B68" t="str">
            <v>ETH</v>
          </cell>
          <cell r="C68" t="str">
            <v>AFRhigh</v>
          </cell>
          <cell r="D68" t="str">
            <v>Birr</v>
          </cell>
          <cell r="E68">
            <v>8.6057000000000006</v>
          </cell>
          <cell r="F68">
            <v>69388437</v>
          </cell>
          <cell r="G68">
            <v>71249765</v>
          </cell>
          <cell r="H68">
            <v>73133619</v>
          </cell>
          <cell r="I68">
            <v>75046409</v>
          </cell>
          <cell r="J68">
            <v>76995400</v>
          </cell>
          <cell r="K68">
            <v>78985857</v>
          </cell>
          <cell r="L68">
            <v>81020611</v>
          </cell>
          <cell r="M68">
            <v>83099188</v>
          </cell>
          <cell r="N68">
            <v>85219109</v>
          </cell>
          <cell r="O68">
            <v>87375993</v>
          </cell>
          <cell r="P68">
            <v>89566126</v>
          </cell>
          <cell r="Q68">
            <v>91788272</v>
          </cell>
          <cell r="R68">
            <v>94041935</v>
          </cell>
          <cell r="S68">
            <v>96324719</v>
          </cell>
          <cell r="T68">
            <v>98633913</v>
          </cell>
          <cell r="U68">
            <v>100966808</v>
          </cell>
        </row>
        <row r="69">
          <cell r="A69" t="str">
            <v>Fiji</v>
          </cell>
          <cell r="B69" t="str">
            <v>FIJ</v>
          </cell>
          <cell r="C69" t="str">
            <v>WPR</v>
          </cell>
          <cell r="F69">
            <v>801681</v>
          </cell>
          <cell r="G69">
            <v>807329</v>
          </cell>
          <cell r="H69">
            <v>812658</v>
          </cell>
          <cell r="I69">
            <v>817791</v>
          </cell>
          <cell r="J69">
            <v>822885</v>
          </cell>
          <cell r="K69">
            <v>828046</v>
          </cell>
          <cell r="L69">
            <v>833330</v>
          </cell>
          <cell r="M69">
            <v>838699</v>
          </cell>
          <cell r="N69">
            <v>844046</v>
          </cell>
          <cell r="O69">
            <v>849218</v>
          </cell>
          <cell r="P69">
            <v>854098</v>
          </cell>
          <cell r="Q69">
            <v>858683</v>
          </cell>
          <cell r="R69">
            <v>863005</v>
          </cell>
          <cell r="S69">
            <v>867032</v>
          </cell>
          <cell r="T69">
            <v>870730</v>
          </cell>
          <cell r="U69">
            <v>874093</v>
          </cell>
        </row>
        <row r="70">
          <cell r="A70" t="str">
            <v>Finland</v>
          </cell>
          <cell r="B70" t="str">
            <v>FIN</v>
          </cell>
          <cell r="C70" t="str">
            <v>EME</v>
          </cell>
          <cell r="F70">
            <v>5175871</v>
          </cell>
          <cell r="G70">
            <v>5188928</v>
          </cell>
          <cell r="H70">
            <v>5202513</v>
          </cell>
          <cell r="I70">
            <v>5216632</v>
          </cell>
          <cell r="J70">
            <v>5231167</v>
          </cell>
          <cell r="K70">
            <v>5246004</v>
          </cell>
          <cell r="L70">
            <v>5261243</v>
          </cell>
          <cell r="M70">
            <v>5276895</v>
          </cell>
          <cell r="N70">
            <v>5292617</v>
          </cell>
          <cell r="O70">
            <v>5307945</v>
          </cell>
          <cell r="P70">
            <v>5322535</v>
          </cell>
          <cell r="Q70">
            <v>5336232</v>
          </cell>
          <cell r="R70">
            <v>5349094</v>
          </cell>
          <cell r="S70">
            <v>5361247</v>
          </cell>
          <cell r="T70">
            <v>5372907</v>
          </cell>
          <cell r="U70">
            <v>5384224</v>
          </cell>
        </row>
        <row r="71">
          <cell r="A71" t="str">
            <v>France</v>
          </cell>
          <cell r="B71" t="str">
            <v>FRA</v>
          </cell>
          <cell r="C71" t="str">
            <v>EME</v>
          </cell>
          <cell r="F71">
            <v>59186798</v>
          </cell>
          <cell r="G71">
            <v>59492212</v>
          </cell>
          <cell r="H71">
            <v>59848615</v>
          </cell>
          <cell r="I71">
            <v>60235845</v>
          </cell>
          <cell r="J71">
            <v>60623898</v>
          </cell>
          <cell r="K71">
            <v>60990544</v>
          </cell>
          <cell r="L71">
            <v>61329898</v>
          </cell>
          <cell r="M71">
            <v>61647375</v>
          </cell>
          <cell r="N71">
            <v>61945596</v>
          </cell>
          <cell r="O71">
            <v>62230673</v>
          </cell>
          <cell r="P71">
            <v>62507183</v>
          </cell>
          <cell r="Q71">
            <v>62774401</v>
          </cell>
          <cell r="R71">
            <v>63030082</v>
          </cell>
          <cell r="S71">
            <v>63275866</v>
          </cell>
          <cell r="T71">
            <v>63513906</v>
          </cell>
          <cell r="U71">
            <v>63745869</v>
          </cell>
        </row>
        <row r="72">
          <cell r="A72" t="str">
            <v>French Polynesia</v>
          </cell>
          <cell r="B72" t="str">
            <v>FRP</v>
          </cell>
          <cell r="C72" t="str">
            <v>WPR</v>
          </cell>
          <cell r="F72">
            <v>236124</v>
          </cell>
          <cell r="G72">
            <v>240135</v>
          </cell>
          <cell r="H72">
            <v>244119</v>
          </cell>
          <cell r="I72">
            <v>248050</v>
          </cell>
          <cell r="J72">
            <v>251895</v>
          </cell>
          <cell r="K72">
            <v>255632</v>
          </cell>
          <cell r="L72">
            <v>259247</v>
          </cell>
          <cell r="M72">
            <v>262752</v>
          </cell>
          <cell r="N72">
            <v>266178</v>
          </cell>
          <cell r="O72">
            <v>269579</v>
          </cell>
          <cell r="P72">
            <v>272986</v>
          </cell>
          <cell r="Q72">
            <v>276411</v>
          </cell>
          <cell r="R72">
            <v>279839</v>
          </cell>
          <cell r="S72">
            <v>283255</v>
          </cell>
          <cell r="T72">
            <v>286635</v>
          </cell>
          <cell r="U72">
            <v>289956</v>
          </cell>
        </row>
        <row r="73">
          <cell r="A73" t="str">
            <v>Gabon</v>
          </cell>
          <cell r="B73" t="str">
            <v>GAB</v>
          </cell>
          <cell r="C73" t="str">
            <v>AFRhigh</v>
          </cell>
          <cell r="D73" t="str">
            <v>Franc</v>
          </cell>
          <cell r="E73">
            <v>561.04999999999995</v>
          </cell>
          <cell r="F73">
            <v>1182278</v>
          </cell>
          <cell r="G73">
            <v>1205305</v>
          </cell>
          <cell r="H73">
            <v>1227561</v>
          </cell>
          <cell r="I73">
            <v>1249131</v>
          </cell>
          <cell r="J73">
            <v>1270136</v>
          </cell>
          <cell r="K73">
            <v>1290693</v>
          </cell>
          <cell r="L73">
            <v>1310820</v>
          </cell>
          <cell r="M73">
            <v>1330573</v>
          </cell>
          <cell r="N73">
            <v>1350156</v>
          </cell>
          <cell r="O73">
            <v>1369822</v>
          </cell>
          <cell r="P73">
            <v>1389756</v>
          </cell>
          <cell r="Q73">
            <v>1410038</v>
          </cell>
          <cell r="R73">
            <v>1430642</v>
          </cell>
          <cell r="S73">
            <v>1451509</v>
          </cell>
          <cell r="T73">
            <v>1472524</v>
          </cell>
          <cell r="U73">
            <v>1493595</v>
          </cell>
        </row>
        <row r="74">
          <cell r="A74" t="str">
            <v>Gambia</v>
          </cell>
          <cell r="B74" t="str">
            <v>GAM</v>
          </cell>
          <cell r="C74" t="str">
            <v>AFRlow</v>
          </cell>
          <cell r="D74" t="str">
            <v>Dalasi</v>
          </cell>
          <cell r="E74">
            <v>27.927</v>
          </cell>
          <cell r="F74">
            <v>1384126</v>
          </cell>
          <cell r="G74">
            <v>1430617</v>
          </cell>
          <cell r="H74">
            <v>1477317</v>
          </cell>
          <cell r="I74">
            <v>1524061</v>
          </cell>
          <cell r="J74">
            <v>1570673</v>
          </cell>
          <cell r="K74">
            <v>1617029</v>
          </cell>
          <cell r="L74">
            <v>1663031</v>
          </cell>
          <cell r="M74">
            <v>1708680</v>
          </cell>
          <cell r="N74">
            <v>1754068</v>
          </cell>
          <cell r="O74">
            <v>1799355</v>
          </cell>
          <cell r="P74">
            <v>1844665</v>
          </cell>
          <cell r="Q74">
            <v>1890019</v>
          </cell>
          <cell r="R74">
            <v>1935393</v>
          </cell>
          <cell r="S74">
            <v>1980799</v>
          </cell>
          <cell r="T74">
            <v>2026246</v>
          </cell>
          <cell r="U74">
            <v>2071744</v>
          </cell>
        </row>
        <row r="75">
          <cell r="A75" t="str">
            <v>Georgia</v>
          </cell>
          <cell r="B75" t="str">
            <v>GEO</v>
          </cell>
          <cell r="C75" t="str">
            <v>EEUR</v>
          </cell>
          <cell r="D75" t="str">
            <v>Lari</v>
          </cell>
          <cell r="E75">
            <v>2.0992999999999999</v>
          </cell>
          <cell r="F75">
            <v>4720061</v>
          </cell>
          <cell r="G75">
            <v>4665815</v>
          </cell>
          <cell r="H75">
            <v>4613639</v>
          </cell>
          <cell r="I75">
            <v>4563848</v>
          </cell>
          <cell r="J75">
            <v>4516981</v>
          </cell>
          <cell r="K75">
            <v>4473409</v>
          </cell>
          <cell r="L75">
            <v>4432981</v>
          </cell>
          <cell r="M75">
            <v>4395420</v>
          </cell>
          <cell r="N75">
            <v>4360801</v>
          </cell>
          <cell r="O75">
            <v>4329221</v>
          </cell>
          <cell r="P75">
            <v>4300629</v>
          </cell>
          <cell r="Q75">
            <v>4275102</v>
          </cell>
          <cell r="R75">
            <v>4252247</v>
          </cell>
          <cell r="S75">
            <v>4230950</v>
          </cell>
          <cell r="T75">
            <v>4209759</v>
          </cell>
          <cell r="U75">
            <v>4187617</v>
          </cell>
        </row>
        <row r="76">
          <cell r="A76" t="str">
            <v>Germany</v>
          </cell>
          <cell r="B76" t="str">
            <v>DEU</v>
          </cell>
          <cell r="C76" t="str">
            <v>EME</v>
          </cell>
          <cell r="F76">
            <v>82308801</v>
          </cell>
          <cell r="G76">
            <v>82395462</v>
          </cell>
          <cell r="H76">
            <v>82485207</v>
          </cell>
          <cell r="I76">
            <v>82568070</v>
          </cell>
          <cell r="J76">
            <v>82627591</v>
          </cell>
          <cell r="K76">
            <v>82652369</v>
          </cell>
          <cell r="L76">
            <v>82640853</v>
          </cell>
          <cell r="M76">
            <v>82599470</v>
          </cell>
          <cell r="N76">
            <v>82534214</v>
          </cell>
          <cell r="O76">
            <v>82453830</v>
          </cell>
          <cell r="P76">
            <v>82365042</v>
          </cell>
          <cell r="Q76">
            <v>82269742</v>
          </cell>
          <cell r="R76">
            <v>82167238</v>
          </cell>
          <cell r="S76">
            <v>82058584</v>
          </cell>
          <cell r="T76">
            <v>81944290</v>
          </cell>
          <cell r="U76">
            <v>81824754</v>
          </cell>
        </row>
        <row r="77">
          <cell r="A77" t="str">
            <v>Ghana</v>
          </cell>
          <cell r="B77" t="str">
            <v>GHA</v>
          </cell>
          <cell r="C77" t="str">
            <v>AFRlow</v>
          </cell>
          <cell r="D77" t="str">
            <v>Cedi</v>
          </cell>
          <cell r="E77">
            <v>8736.74</v>
          </cell>
          <cell r="F77">
            <v>20147515</v>
          </cell>
          <cell r="G77">
            <v>20616701</v>
          </cell>
          <cell r="H77">
            <v>21093717</v>
          </cell>
          <cell r="I77">
            <v>21575356</v>
          </cell>
          <cell r="J77">
            <v>22056906</v>
          </cell>
          <cell r="K77">
            <v>22535010</v>
          </cell>
          <cell r="L77">
            <v>23008443</v>
          </cell>
          <cell r="M77">
            <v>23478396</v>
          </cell>
          <cell r="N77">
            <v>23946817</v>
          </cell>
          <cell r="O77">
            <v>24416711</v>
          </cell>
          <cell r="P77">
            <v>24890167</v>
          </cell>
          <cell r="Q77">
            <v>25367620</v>
          </cell>
          <cell r="R77">
            <v>25848035</v>
          </cell>
          <cell r="S77">
            <v>26330249</v>
          </cell>
          <cell r="T77">
            <v>26812532</v>
          </cell>
          <cell r="U77">
            <v>27293540</v>
          </cell>
        </row>
        <row r="78">
          <cell r="A78" t="str">
            <v>Greece</v>
          </cell>
          <cell r="B78" t="str">
            <v>GRE</v>
          </cell>
          <cell r="C78" t="str">
            <v>EME</v>
          </cell>
          <cell r="F78">
            <v>10974638</v>
          </cell>
          <cell r="G78">
            <v>11011024</v>
          </cell>
          <cell r="H78">
            <v>11038400</v>
          </cell>
          <cell r="I78">
            <v>11059778</v>
          </cell>
          <cell r="J78">
            <v>11079234</v>
          </cell>
          <cell r="K78">
            <v>11099737</v>
          </cell>
          <cell r="L78">
            <v>11122512</v>
          </cell>
          <cell r="M78">
            <v>11146919</v>
          </cell>
          <cell r="N78">
            <v>11171744</v>
          </cell>
          <cell r="O78">
            <v>11194933</v>
          </cell>
          <cell r="P78">
            <v>11214979</v>
          </cell>
          <cell r="Q78">
            <v>11231740</v>
          </cell>
          <cell r="R78">
            <v>11245803</v>
          </cell>
          <cell r="S78">
            <v>11257232</v>
          </cell>
          <cell r="T78">
            <v>11266222</v>
          </cell>
          <cell r="U78">
            <v>11272941</v>
          </cell>
        </row>
        <row r="79">
          <cell r="A79" t="str">
            <v>Grenada</v>
          </cell>
          <cell r="B79" t="str">
            <v>GRA</v>
          </cell>
          <cell r="C79" t="str">
            <v>LAC</v>
          </cell>
          <cell r="D79" t="str">
            <v>E. Caribbean Dollar</v>
          </cell>
          <cell r="E79">
            <v>2.7</v>
          </cell>
          <cell r="F79">
            <v>100411</v>
          </cell>
          <cell r="G79">
            <v>101307</v>
          </cell>
          <cell r="H79">
            <v>102398</v>
          </cell>
          <cell r="I79">
            <v>103540</v>
          </cell>
          <cell r="J79">
            <v>104533</v>
          </cell>
          <cell r="K79">
            <v>105237</v>
          </cell>
          <cell r="L79">
            <v>105597</v>
          </cell>
          <cell r="M79">
            <v>105668</v>
          </cell>
          <cell r="N79">
            <v>105552</v>
          </cell>
          <cell r="O79">
            <v>105398</v>
          </cell>
          <cell r="P79">
            <v>105322</v>
          </cell>
          <cell r="Q79">
            <v>105349</v>
          </cell>
          <cell r="R79">
            <v>105452</v>
          </cell>
          <cell r="S79">
            <v>105614</v>
          </cell>
          <cell r="T79">
            <v>105806</v>
          </cell>
          <cell r="U79">
            <v>106006</v>
          </cell>
        </row>
        <row r="80">
          <cell r="A80" t="str">
            <v>Guam</v>
          </cell>
          <cell r="B80" t="str">
            <v>GUM</v>
          </cell>
          <cell r="C80" t="str">
            <v>WPR</v>
          </cell>
          <cell r="F80">
            <v>155156</v>
          </cell>
          <cell r="G80">
            <v>157605</v>
          </cell>
          <cell r="H80">
            <v>160298</v>
          </cell>
          <cell r="I80">
            <v>163125</v>
          </cell>
          <cell r="J80">
            <v>165922</v>
          </cell>
          <cell r="K80">
            <v>168570</v>
          </cell>
          <cell r="L80">
            <v>171033</v>
          </cell>
          <cell r="M80">
            <v>173348</v>
          </cell>
          <cell r="N80">
            <v>175553</v>
          </cell>
          <cell r="O80">
            <v>177719</v>
          </cell>
          <cell r="P80">
            <v>179894</v>
          </cell>
          <cell r="Q80">
            <v>182085</v>
          </cell>
          <cell r="R80">
            <v>184273</v>
          </cell>
          <cell r="S80">
            <v>186458</v>
          </cell>
          <cell r="T80">
            <v>188635</v>
          </cell>
          <cell r="U80">
            <v>190800</v>
          </cell>
        </row>
        <row r="81">
          <cell r="A81" t="str">
            <v>Guatemala</v>
          </cell>
          <cell r="B81" t="str">
            <v>GUT</v>
          </cell>
          <cell r="C81" t="str">
            <v>LAC</v>
          </cell>
          <cell r="D81" t="str">
            <v>Quetzala</v>
          </cell>
          <cell r="E81">
            <v>8.0962999999999994</v>
          </cell>
          <cell r="F81">
            <v>11229405</v>
          </cell>
          <cell r="G81">
            <v>11505139</v>
          </cell>
          <cell r="H81">
            <v>11792579</v>
          </cell>
          <cell r="I81">
            <v>12090411</v>
          </cell>
          <cell r="J81">
            <v>12396581</v>
          </cell>
          <cell r="K81">
            <v>12709564</v>
          </cell>
          <cell r="L81">
            <v>13028572</v>
          </cell>
          <cell r="M81">
            <v>13353914</v>
          </cell>
          <cell r="N81">
            <v>13686399</v>
          </cell>
          <cell r="O81">
            <v>14027310</v>
          </cell>
          <cell r="P81">
            <v>14377299</v>
          </cell>
          <cell r="Q81">
            <v>14736434</v>
          </cell>
          <cell r="R81">
            <v>15103466</v>
          </cell>
          <cell r="S81">
            <v>15476103</v>
          </cell>
          <cell r="T81">
            <v>15851318</v>
          </cell>
          <cell r="U81">
            <v>16226756</v>
          </cell>
        </row>
        <row r="82">
          <cell r="A82" t="str">
            <v>Guinea</v>
          </cell>
          <cell r="B82" t="str">
            <v>GUI</v>
          </cell>
          <cell r="C82" t="str">
            <v>AFRlow</v>
          </cell>
          <cell r="D82" t="str">
            <v>Franc</v>
          </cell>
          <cell r="E82">
            <v>1980</v>
          </cell>
          <cell r="F82">
            <v>8202628.0000000009</v>
          </cell>
          <cell r="G82">
            <v>8358572</v>
          </cell>
          <cell r="H82">
            <v>8513599</v>
          </cell>
          <cell r="I82">
            <v>8670641</v>
          </cell>
          <cell r="J82">
            <v>8832767</v>
          </cell>
          <cell r="K82">
            <v>9002656</v>
          </cell>
          <cell r="L82">
            <v>9181335</v>
          </cell>
          <cell r="M82">
            <v>9370113</v>
          </cell>
          <cell r="N82">
            <v>9572039</v>
          </cell>
          <cell r="O82">
            <v>9790529</v>
          </cell>
          <cell r="P82">
            <v>10027663</v>
          </cell>
          <cell r="Q82">
            <v>10285101</v>
          </cell>
          <cell r="R82">
            <v>10561474</v>
          </cell>
          <cell r="S82">
            <v>10851936</v>
          </cell>
          <cell r="T82">
            <v>11149622</v>
          </cell>
          <cell r="U82">
            <v>11449365</v>
          </cell>
        </row>
        <row r="83">
          <cell r="A83" t="str">
            <v>Guinea-Bissau</v>
          </cell>
          <cell r="B83" t="str">
            <v>GUB</v>
          </cell>
          <cell r="C83" t="str">
            <v>AFRlow</v>
          </cell>
          <cell r="D83" t="str">
            <v>Franc</v>
          </cell>
          <cell r="E83">
            <v>561.04999999999995</v>
          </cell>
          <cell r="F83">
            <v>1370486</v>
          </cell>
          <cell r="G83">
            <v>1411959</v>
          </cell>
          <cell r="H83">
            <v>1455881</v>
          </cell>
          <cell r="I83">
            <v>1501794</v>
          </cell>
          <cell r="J83">
            <v>1548975</v>
          </cell>
          <cell r="K83">
            <v>1596929</v>
          </cell>
          <cell r="L83">
            <v>1645529</v>
          </cell>
          <cell r="M83">
            <v>1695043</v>
          </cell>
          <cell r="N83">
            <v>1745838</v>
          </cell>
          <cell r="O83">
            <v>1798446</v>
          </cell>
          <cell r="P83">
            <v>1853257</v>
          </cell>
          <cell r="Q83">
            <v>1910397</v>
          </cell>
          <cell r="R83">
            <v>1969765</v>
          </cell>
          <cell r="S83">
            <v>2031241</v>
          </cell>
          <cell r="T83">
            <v>2094620</v>
          </cell>
          <cell r="U83">
            <v>2159754</v>
          </cell>
        </row>
        <row r="84">
          <cell r="A84" t="str">
            <v>Guyana</v>
          </cell>
          <cell r="B84" t="str">
            <v>GUY</v>
          </cell>
          <cell r="C84" t="str">
            <v>LAC</v>
          </cell>
          <cell r="D84" t="str">
            <v>Guyana Dollar</v>
          </cell>
          <cell r="E84">
            <v>194.6</v>
          </cell>
          <cell r="F84">
            <v>734397</v>
          </cell>
          <cell r="G84">
            <v>734917</v>
          </cell>
          <cell r="H84">
            <v>736174</v>
          </cell>
          <cell r="I84">
            <v>737741</v>
          </cell>
          <cell r="J84">
            <v>738992</v>
          </cell>
          <cell r="K84">
            <v>739472</v>
          </cell>
          <cell r="L84">
            <v>739065</v>
          </cell>
          <cell r="M84">
            <v>737907</v>
          </cell>
          <cell r="N84">
            <v>736106</v>
          </cell>
          <cell r="O84">
            <v>733860</v>
          </cell>
          <cell r="P84">
            <v>731327</v>
          </cell>
          <cell r="Q84">
            <v>728511</v>
          </cell>
          <cell r="R84">
            <v>725392</v>
          </cell>
          <cell r="S84">
            <v>722080</v>
          </cell>
          <cell r="T84">
            <v>718713</v>
          </cell>
          <cell r="U84">
            <v>715389</v>
          </cell>
        </row>
        <row r="85">
          <cell r="A85" t="str">
            <v>Haiti</v>
          </cell>
          <cell r="B85" t="str">
            <v>HAI</v>
          </cell>
          <cell r="C85" t="str">
            <v>LAC</v>
          </cell>
          <cell r="D85" t="str">
            <v>Gourde</v>
          </cell>
          <cell r="E85">
            <v>41.856999999999999</v>
          </cell>
          <cell r="F85">
            <v>8572836</v>
          </cell>
          <cell r="G85">
            <v>8717583</v>
          </cell>
          <cell r="H85">
            <v>8861147</v>
          </cell>
          <cell r="I85">
            <v>9004561</v>
          </cell>
          <cell r="J85">
            <v>9149270</v>
          </cell>
          <cell r="K85">
            <v>9296291</v>
          </cell>
          <cell r="L85">
            <v>9445947</v>
          </cell>
          <cell r="M85">
            <v>9597851</v>
          </cell>
          <cell r="N85">
            <v>9751432</v>
          </cell>
          <cell r="O85">
            <v>9905802</v>
          </cell>
          <cell r="P85">
            <v>10060269</v>
          </cell>
          <cell r="Q85">
            <v>10214637</v>
          </cell>
          <cell r="R85">
            <v>10368958</v>
          </cell>
          <cell r="S85">
            <v>10523068</v>
          </cell>
          <cell r="T85">
            <v>10676831</v>
          </cell>
          <cell r="U85">
            <v>10830108</v>
          </cell>
        </row>
        <row r="86">
          <cell r="A86" t="str">
            <v>Honduras</v>
          </cell>
          <cell r="B86" t="str">
            <v>HON</v>
          </cell>
          <cell r="C86" t="str">
            <v>LAC</v>
          </cell>
          <cell r="D86" t="str">
            <v>Lempira</v>
          </cell>
          <cell r="E86">
            <v>17.597000000000001</v>
          </cell>
          <cell r="F86">
            <v>6195604</v>
          </cell>
          <cell r="G86">
            <v>6320323</v>
          </cell>
          <cell r="H86">
            <v>6445942</v>
          </cell>
          <cell r="I86">
            <v>6573055</v>
          </cell>
          <cell r="J86">
            <v>6702291</v>
          </cell>
          <cell r="K86">
            <v>6834110</v>
          </cell>
          <cell r="L86">
            <v>6968687</v>
          </cell>
          <cell r="M86">
            <v>7106001</v>
          </cell>
          <cell r="N86">
            <v>7246016</v>
          </cell>
          <cell r="O86">
            <v>7388589</v>
          </cell>
          <cell r="P86">
            <v>7533498</v>
          </cell>
          <cell r="Q86">
            <v>7680728</v>
          </cell>
          <cell r="R86">
            <v>7829978</v>
          </cell>
          <cell r="S86">
            <v>7980353</v>
          </cell>
          <cell r="T86">
            <v>8130703</v>
          </cell>
          <cell r="U86">
            <v>8280115</v>
          </cell>
        </row>
        <row r="87">
          <cell r="A87" t="str">
            <v>Hungary</v>
          </cell>
          <cell r="B87" t="str">
            <v>HUN</v>
          </cell>
          <cell r="C87" t="str">
            <v>CEUR</v>
          </cell>
          <cell r="F87">
            <v>10214329</v>
          </cell>
          <cell r="G87">
            <v>10189186</v>
          </cell>
          <cell r="H87">
            <v>10164200</v>
          </cell>
          <cell r="I87">
            <v>10139079</v>
          </cell>
          <cell r="J87">
            <v>10113270</v>
          </cell>
          <cell r="K87">
            <v>10086387</v>
          </cell>
          <cell r="L87">
            <v>10058432</v>
          </cell>
          <cell r="M87">
            <v>10029647</v>
          </cell>
          <cell r="N87">
            <v>10000165</v>
          </cell>
          <cell r="O87">
            <v>9970174</v>
          </cell>
          <cell r="P87">
            <v>9939818</v>
          </cell>
          <cell r="Q87">
            <v>9909136</v>
          </cell>
          <cell r="R87">
            <v>9878118</v>
          </cell>
          <cell r="S87">
            <v>9846808</v>
          </cell>
          <cell r="T87">
            <v>9815240</v>
          </cell>
          <cell r="U87">
            <v>9783439</v>
          </cell>
        </row>
        <row r="88">
          <cell r="A88" t="str">
            <v>Iceland</v>
          </cell>
          <cell r="B88" t="str">
            <v>ICE</v>
          </cell>
          <cell r="C88" t="str">
            <v>EME</v>
          </cell>
          <cell r="F88">
            <v>281085</v>
          </cell>
          <cell r="G88">
            <v>284002</v>
          </cell>
          <cell r="H88">
            <v>286981</v>
          </cell>
          <cell r="I88">
            <v>289971</v>
          </cell>
          <cell r="J88">
            <v>292905</v>
          </cell>
          <cell r="K88">
            <v>295732</v>
          </cell>
          <cell r="L88">
            <v>298429</v>
          </cell>
          <cell r="M88">
            <v>301005</v>
          </cell>
          <cell r="N88">
            <v>303495</v>
          </cell>
          <cell r="O88">
            <v>305945</v>
          </cell>
          <cell r="P88">
            <v>308391</v>
          </cell>
          <cell r="Q88">
            <v>310845</v>
          </cell>
          <cell r="R88">
            <v>313287</v>
          </cell>
          <cell r="S88">
            <v>315682</v>
          </cell>
          <cell r="T88">
            <v>317979</v>
          </cell>
          <cell r="U88">
            <v>320146</v>
          </cell>
        </row>
        <row r="89">
          <cell r="A89" t="str">
            <v>India</v>
          </cell>
          <cell r="B89" t="str">
            <v>IND</v>
          </cell>
          <cell r="C89" t="str">
            <v>SEAR</v>
          </cell>
          <cell r="D89" t="str">
            <v>Rupee</v>
          </cell>
          <cell r="E89">
            <v>45.393999999999998</v>
          </cell>
          <cell r="F89">
            <v>1046235394</v>
          </cell>
          <cell r="G89">
            <v>1064156218.0000001</v>
          </cell>
          <cell r="H89">
            <v>1081899160</v>
          </cell>
          <cell r="I89">
            <v>1099494105</v>
          </cell>
          <cell r="J89">
            <v>1116985142</v>
          </cell>
          <cell r="K89">
            <v>1134403141</v>
          </cell>
          <cell r="L89">
            <v>1151751462</v>
          </cell>
          <cell r="M89">
            <v>1169015510</v>
          </cell>
          <cell r="N89">
            <v>1186185681</v>
          </cell>
          <cell r="O89">
            <v>1203246416</v>
          </cell>
          <cell r="P89">
            <v>1220182254</v>
          </cell>
          <cell r="Q89">
            <v>1236983900</v>
          </cell>
          <cell r="R89">
            <v>1253640923</v>
          </cell>
          <cell r="S89">
            <v>1270133669</v>
          </cell>
          <cell r="T89">
            <v>1286439138</v>
          </cell>
          <cell r="U89">
            <v>1302535057</v>
          </cell>
        </row>
        <row r="90">
          <cell r="A90" t="str">
            <v>Indonesia</v>
          </cell>
          <cell r="B90" t="str">
            <v>INO</v>
          </cell>
          <cell r="C90" t="str">
            <v>SEAR</v>
          </cell>
          <cell r="D90" t="str">
            <v>Rupiah</v>
          </cell>
          <cell r="E90">
            <v>8445.2999999999993</v>
          </cell>
          <cell r="F90">
            <v>211692873</v>
          </cell>
          <cell r="G90">
            <v>214574762</v>
          </cell>
          <cell r="H90">
            <v>217465933</v>
          </cell>
          <cell r="I90">
            <v>220354725</v>
          </cell>
          <cell r="J90">
            <v>223224904</v>
          </cell>
          <cell r="K90">
            <v>226063044</v>
          </cell>
          <cell r="L90">
            <v>228864475</v>
          </cell>
          <cell r="M90">
            <v>231626979</v>
          </cell>
          <cell r="N90">
            <v>234342424</v>
          </cell>
          <cell r="O90">
            <v>237002211</v>
          </cell>
          <cell r="P90">
            <v>239599528</v>
          </cell>
          <cell r="Q90">
            <v>242131299</v>
          </cell>
          <cell r="R90">
            <v>244596038</v>
          </cell>
          <cell r="S90">
            <v>246991164</v>
          </cell>
          <cell r="T90">
            <v>249314807</v>
          </cell>
          <cell r="U90">
            <v>251566724</v>
          </cell>
        </row>
        <row r="91">
          <cell r="A91" t="str">
            <v>Iran</v>
          </cell>
          <cell r="B91" t="str">
            <v>IRA</v>
          </cell>
          <cell r="C91" t="str">
            <v>EMR</v>
          </cell>
          <cell r="F91">
            <v>66125244.999999993</v>
          </cell>
          <cell r="G91">
            <v>66769504</v>
          </cell>
          <cell r="H91">
            <v>67382640</v>
          </cell>
          <cell r="I91">
            <v>68000549</v>
          </cell>
          <cell r="J91">
            <v>68669122</v>
          </cell>
          <cell r="K91">
            <v>69420607</v>
          </cell>
          <cell r="L91">
            <v>70270178</v>
          </cell>
          <cell r="M91">
            <v>71208382</v>
          </cell>
          <cell r="N91">
            <v>72211696</v>
          </cell>
          <cell r="O91">
            <v>73243624</v>
          </cell>
          <cell r="P91">
            <v>74276361</v>
          </cell>
          <cell r="Q91">
            <v>75301448</v>
          </cell>
          <cell r="R91">
            <v>76323337</v>
          </cell>
          <cell r="S91">
            <v>77341915</v>
          </cell>
          <cell r="T91">
            <v>78360414</v>
          </cell>
          <cell r="U91">
            <v>79379471</v>
          </cell>
        </row>
        <row r="92">
          <cell r="A92" t="str">
            <v>Iraq</v>
          </cell>
          <cell r="B92" t="str">
            <v>IRQ</v>
          </cell>
          <cell r="C92" t="str">
            <v>EMR</v>
          </cell>
          <cell r="D92" t="str">
            <v>Dinar</v>
          </cell>
          <cell r="E92">
            <v>32.17</v>
          </cell>
          <cell r="F92">
            <v>25051543</v>
          </cell>
          <cell r="G92">
            <v>25687327</v>
          </cell>
          <cell r="H92">
            <v>26301442</v>
          </cell>
          <cell r="I92">
            <v>26891515</v>
          </cell>
          <cell r="J92">
            <v>27455768</v>
          </cell>
          <cell r="K92">
            <v>27995984</v>
          </cell>
          <cell r="L92">
            <v>28505843</v>
          </cell>
          <cell r="M92">
            <v>28993376</v>
          </cell>
          <cell r="N92">
            <v>29492184</v>
          </cell>
          <cell r="O92">
            <v>30046962</v>
          </cell>
          <cell r="P92">
            <v>30688376</v>
          </cell>
          <cell r="Q92">
            <v>31430492</v>
          </cell>
          <cell r="R92">
            <v>32260832</v>
          </cell>
          <cell r="S92">
            <v>33150478.000000004</v>
          </cell>
          <cell r="T92">
            <v>34056526</v>
          </cell>
          <cell r="U92">
            <v>34947089</v>
          </cell>
        </row>
        <row r="93">
          <cell r="A93" t="str">
            <v>Ireland</v>
          </cell>
          <cell r="B93" t="str">
            <v>IRE</v>
          </cell>
          <cell r="C93" t="str">
            <v>EME</v>
          </cell>
          <cell r="F93">
            <v>3803822</v>
          </cell>
          <cell r="G93">
            <v>3861564</v>
          </cell>
          <cell r="H93">
            <v>3925526</v>
          </cell>
          <cell r="I93">
            <v>3994713</v>
          </cell>
          <cell r="J93">
            <v>4067736</v>
          </cell>
          <cell r="K93">
            <v>4143294</v>
          </cell>
          <cell r="L93">
            <v>4221218</v>
          </cell>
          <cell r="M93">
            <v>4300902</v>
          </cell>
          <cell r="N93">
            <v>4380073</v>
          </cell>
          <cell r="O93">
            <v>4455924</v>
          </cell>
          <cell r="P93">
            <v>4526465</v>
          </cell>
          <cell r="Q93">
            <v>4590580</v>
          </cell>
          <cell r="R93">
            <v>4648708</v>
          </cell>
          <cell r="S93">
            <v>4702386</v>
          </cell>
          <cell r="T93">
            <v>4754018</v>
          </cell>
          <cell r="U93">
            <v>4805376</v>
          </cell>
        </row>
        <row r="94">
          <cell r="A94" t="str">
            <v>Israel</v>
          </cell>
          <cell r="B94" t="str">
            <v>ISR</v>
          </cell>
          <cell r="C94" t="str">
            <v>EME</v>
          </cell>
          <cell r="F94">
            <v>6084185</v>
          </cell>
          <cell r="G94">
            <v>6211612</v>
          </cell>
          <cell r="H94">
            <v>6334942</v>
          </cell>
          <cell r="I94">
            <v>6455277</v>
          </cell>
          <cell r="J94">
            <v>6573981</v>
          </cell>
          <cell r="K94">
            <v>6692037</v>
          </cell>
          <cell r="L94">
            <v>6809989</v>
          </cell>
          <cell r="M94">
            <v>6927680</v>
          </cell>
          <cell r="N94">
            <v>7044501</v>
          </cell>
          <cell r="O94">
            <v>7159464</v>
          </cell>
          <cell r="P94">
            <v>7271843</v>
          </cell>
          <cell r="Q94">
            <v>7381604</v>
          </cell>
          <cell r="R94">
            <v>7489021</v>
          </cell>
          <cell r="S94">
            <v>7594046</v>
          </cell>
          <cell r="T94">
            <v>7696668</v>
          </cell>
          <cell r="U94">
            <v>7796935</v>
          </cell>
        </row>
        <row r="95">
          <cell r="A95" t="str">
            <v>Italy</v>
          </cell>
          <cell r="B95" t="str">
            <v>ITA</v>
          </cell>
          <cell r="C95" t="str">
            <v>EME</v>
          </cell>
          <cell r="F95">
            <v>57692156</v>
          </cell>
          <cell r="G95">
            <v>57855580</v>
          </cell>
          <cell r="H95">
            <v>58055006</v>
          </cell>
          <cell r="I95">
            <v>58270758</v>
          </cell>
          <cell r="J95">
            <v>58474754</v>
          </cell>
          <cell r="K95">
            <v>58646360</v>
          </cell>
          <cell r="L95">
            <v>58778774</v>
          </cell>
          <cell r="M95">
            <v>58876835</v>
          </cell>
          <cell r="N95">
            <v>58945700</v>
          </cell>
          <cell r="O95">
            <v>58994951</v>
          </cell>
          <cell r="P95">
            <v>59031629</v>
          </cell>
          <cell r="Q95">
            <v>59056616</v>
          </cell>
          <cell r="R95">
            <v>59067048</v>
          </cell>
          <cell r="S95">
            <v>59062137</v>
          </cell>
          <cell r="T95">
            <v>59040393</v>
          </cell>
          <cell r="U95">
            <v>59001178</v>
          </cell>
        </row>
        <row r="96">
          <cell r="A96" t="str">
            <v>Jamaica</v>
          </cell>
          <cell r="B96" t="str">
            <v>JAM</v>
          </cell>
          <cell r="C96" t="str">
            <v>LAC</v>
          </cell>
          <cell r="F96">
            <v>2589069</v>
          </cell>
          <cell r="G96">
            <v>2608817</v>
          </cell>
          <cell r="H96">
            <v>2628246</v>
          </cell>
          <cell r="I96">
            <v>2647161</v>
          </cell>
          <cell r="J96">
            <v>2665296</v>
          </cell>
          <cell r="K96">
            <v>2682469</v>
          </cell>
          <cell r="L96">
            <v>2698603</v>
          </cell>
          <cell r="M96">
            <v>2713782</v>
          </cell>
          <cell r="N96">
            <v>2728196</v>
          </cell>
          <cell r="O96">
            <v>2742114</v>
          </cell>
          <cell r="P96">
            <v>2755740</v>
          </cell>
          <cell r="Q96">
            <v>2769120</v>
          </cell>
          <cell r="R96">
            <v>2782199</v>
          </cell>
          <cell r="S96">
            <v>2794958</v>
          </cell>
          <cell r="T96">
            <v>2807345</v>
          </cell>
          <cell r="U96">
            <v>2819313</v>
          </cell>
        </row>
        <row r="97">
          <cell r="A97" t="str">
            <v>Japan</v>
          </cell>
          <cell r="B97" t="str">
            <v>JPN</v>
          </cell>
          <cell r="C97" t="str">
            <v>EME</v>
          </cell>
          <cell r="F97">
            <v>127034058</v>
          </cell>
          <cell r="G97">
            <v>127273272</v>
          </cell>
          <cell r="H97">
            <v>127482808</v>
          </cell>
          <cell r="I97">
            <v>127659077</v>
          </cell>
          <cell r="J97">
            <v>127798083</v>
          </cell>
          <cell r="K97">
            <v>127896740</v>
          </cell>
          <cell r="L97">
            <v>127953099</v>
          </cell>
          <cell r="M97">
            <v>127966710</v>
          </cell>
          <cell r="N97">
            <v>127937999</v>
          </cell>
          <cell r="O97">
            <v>127868243</v>
          </cell>
          <cell r="P97">
            <v>127758424</v>
          </cell>
          <cell r="Q97">
            <v>127608775</v>
          </cell>
          <cell r="R97">
            <v>127418923</v>
          </cell>
          <cell r="S97">
            <v>127188711</v>
          </cell>
          <cell r="T97">
            <v>126917898</v>
          </cell>
          <cell r="U97">
            <v>126606682</v>
          </cell>
        </row>
        <row r="98">
          <cell r="A98" t="str">
            <v>Jordan</v>
          </cell>
          <cell r="B98" t="str">
            <v>JOR</v>
          </cell>
          <cell r="C98" t="str">
            <v>EMR</v>
          </cell>
          <cell r="F98">
            <v>4798724</v>
          </cell>
          <cell r="G98">
            <v>4918695</v>
          </cell>
          <cell r="H98">
            <v>5054962</v>
          </cell>
          <cell r="I98">
            <v>5206628</v>
          </cell>
          <cell r="J98">
            <v>5370713</v>
          </cell>
          <cell r="K98">
            <v>5544066</v>
          </cell>
          <cell r="L98">
            <v>5728965</v>
          </cell>
          <cell r="M98">
            <v>5924247</v>
          </cell>
          <cell r="N98">
            <v>6118923</v>
          </cell>
          <cell r="O98">
            <v>6298419</v>
          </cell>
          <cell r="P98">
            <v>6452706</v>
          </cell>
          <cell r="Q98">
            <v>6576965</v>
          </cell>
          <cell r="R98">
            <v>6675116</v>
          </cell>
          <cell r="S98">
            <v>6756724</v>
          </cell>
          <cell r="T98">
            <v>6836006</v>
          </cell>
          <cell r="U98">
            <v>6923395</v>
          </cell>
        </row>
        <row r="99">
          <cell r="A99" t="str">
            <v>Kazakhstan</v>
          </cell>
          <cell r="B99" t="str">
            <v>KAZ</v>
          </cell>
          <cell r="C99" t="str">
            <v>EEUR</v>
          </cell>
          <cell r="F99">
            <v>14954223</v>
          </cell>
          <cell r="G99">
            <v>14909911</v>
          </cell>
          <cell r="H99">
            <v>14933416</v>
          </cell>
          <cell r="I99">
            <v>15007820</v>
          </cell>
          <cell r="J99">
            <v>15106858</v>
          </cell>
          <cell r="K99">
            <v>15210609</v>
          </cell>
          <cell r="L99">
            <v>15314346</v>
          </cell>
          <cell r="M99">
            <v>15421864</v>
          </cell>
          <cell r="N99">
            <v>15531645</v>
          </cell>
          <cell r="O99">
            <v>15643930</v>
          </cell>
          <cell r="P99">
            <v>15758521</v>
          </cell>
          <cell r="Q99">
            <v>15873025</v>
          </cell>
          <cell r="R99">
            <v>15984703</v>
          </cell>
          <cell r="S99">
            <v>16092936</v>
          </cell>
          <cell r="T99">
            <v>16197626</v>
          </cell>
          <cell r="U99">
            <v>16298563</v>
          </cell>
        </row>
        <row r="100">
          <cell r="A100" t="str">
            <v>Kenya</v>
          </cell>
          <cell r="B100" t="str">
            <v>KEN</v>
          </cell>
          <cell r="C100" t="str">
            <v>AFRhigh</v>
          </cell>
          <cell r="D100" t="str">
            <v>Shilling</v>
          </cell>
          <cell r="E100">
            <v>75.959999999999994</v>
          </cell>
          <cell r="F100">
            <v>31251862</v>
          </cell>
          <cell r="G100">
            <v>32071251</v>
          </cell>
          <cell r="H100">
            <v>32912983</v>
          </cell>
          <cell r="I100">
            <v>33779932</v>
          </cell>
          <cell r="J100">
            <v>34674703</v>
          </cell>
          <cell r="K100">
            <v>35598952</v>
          </cell>
          <cell r="L100">
            <v>36553490</v>
          </cell>
          <cell r="M100">
            <v>37537715</v>
          </cell>
          <cell r="N100">
            <v>38549710</v>
          </cell>
          <cell r="O100">
            <v>39586504</v>
          </cell>
          <cell r="P100">
            <v>40645066</v>
          </cell>
          <cell r="Q100">
            <v>41724769</v>
          </cell>
          <cell r="R100">
            <v>42823567</v>
          </cell>
          <cell r="S100">
            <v>43935137</v>
          </cell>
          <cell r="T100">
            <v>45051598</v>
          </cell>
          <cell r="U100">
            <v>46166920</v>
          </cell>
        </row>
        <row r="101">
          <cell r="A101" t="str">
            <v>Kiribati</v>
          </cell>
          <cell r="B101" t="str">
            <v>KIR</v>
          </cell>
          <cell r="C101" t="str">
            <v>WPR</v>
          </cell>
          <cell r="F101">
            <v>84022</v>
          </cell>
          <cell r="G101">
            <v>85562</v>
          </cell>
          <cell r="H101">
            <v>87160</v>
          </cell>
          <cell r="I101">
            <v>88788</v>
          </cell>
          <cell r="J101">
            <v>90411</v>
          </cell>
          <cell r="K101">
            <v>92003</v>
          </cell>
          <cell r="L101">
            <v>93553</v>
          </cell>
          <cell r="M101">
            <v>95067</v>
          </cell>
          <cell r="N101">
            <v>96557</v>
          </cell>
          <cell r="O101">
            <v>98045</v>
          </cell>
          <cell r="P101">
            <v>99547</v>
          </cell>
          <cell r="Q101">
            <v>101063</v>
          </cell>
          <cell r="R101">
            <v>102590</v>
          </cell>
          <cell r="S101">
            <v>104129</v>
          </cell>
          <cell r="T101">
            <v>105679</v>
          </cell>
          <cell r="U101">
            <v>107240</v>
          </cell>
        </row>
        <row r="102">
          <cell r="A102" t="str">
            <v>Kuwait</v>
          </cell>
          <cell r="B102" t="str">
            <v>KUW</v>
          </cell>
          <cell r="C102" t="str">
            <v>EMR</v>
          </cell>
          <cell r="F102">
            <v>2228362</v>
          </cell>
          <cell r="G102">
            <v>2338692</v>
          </cell>
          <cell r="H102">
            <v>2439274</v>
          </cell>
          <cell r="I102">
            <v>2530928</v>
          </cell>
          <cell r="J102">
            <v>2617003</v>
          </cell>
          <cell r="K102">
            <v>2700000</v>
          </cell>
          <cell r="L102">
            <v>2778650</v>
          </cell>
          <cell r="M102">
            <v>2851144</v>
          </cell>
          <cell r="N102">
            <v>2919143</v>
          </cell>
          <cell r="O102">
            <v>2985084</v>
          </cell>
          <cell r="P102">
            <v>3050787</v>
          </cell>
          <cell r="Q102">
            <v>3116800</v>
          </cell>
          <cell r="R102">
            <v>3182780</v>
          </cell>
          <cell r="S102">
            <v>3248583</v>
          </cell>
          <cell r="T102">
            <v>3313791</v>
          </cell>
          <cell r="U102">
            <v>3378103</v>
          </cell>
        </row>
        <row r="103">
          <cell r="A103" t="str">
            <v>Kyrgyzstan</v>
          </cell>
          <cell r="B103" t="str">
            <v>KGZ</v>
          </cell>
          <cell r="C103" t="str">
            <v>EEUR</v>
          </cell>
          <cell r="D103" t="str">
            <v>Som</v>
          </cell>
          <cell r="E103">
            <v>41.957000000000001</v>
          </cell>
          <cell r="F103">
            <v>4946446</v>
          </cell>
          <cell r="G103">
            <v>5005492</v>
          </cell>
          <cell r="H103">
            <v>5057329</v>
          </cell>
          <cell r="I103">
            <v>5104843</v>
          </cell>
          <cell r="J103">
            <v>5152508</v>
          </cell>
          <cell r="K103">
            <v>5203547</v>
          </cell>
          <cell r="L103">
            <v>5258626</v>
          </cell>
          <cell r="M103">
            <v>5316544</v>
          </cell>
          <cell r="N103">
            <v>5376432</v>
          </cell>
          <cell r="O103">
            <v>5436821</v>
          </cell>
          <cell r="P103">
            <v>5496576</v>
          </cell>
          <cell r="Q103">
            <v>5555511</v>
          </cell>
          <cell r="R103">
            <v>5613828</v>
          </cell>
          <cell r="S103">
            <v>5671192</v>
          </cell>
          <cell r="T103">
            <v>5727266</v>
          </cell>
          <cell r="U103">
            <v>5781759</v>
          </cell>
        </row>
        <row r="104">
          <cell r="A104" t="str">
            <v>Lao PDR</v>
          </cell>
          <cell r="B104" t="str">
            <v>LAO</v>
          </cell>
          <cell r="C104" t="str">
            <v>WPR</v>
          </cell>
          <cell r="F104">
            <v>5223970</v>
          </cell>
          <cell r="G104">
            <v>5315553</v>
          </cell>
          <cell r="H104">
            <v>5402422</v>
          </cell>
          <cell r="I104">
            <v>5487227</v>
          </cell>
          <cell r="J104">
            <v>5573531</v>
          </cell>
          <cell r="K104">
            <v>5663910</v>
          </cell>
          <cell r="L104">
            <v>5759402</v>
          </cell>
          <cell r="M104">
            <v>5859393</v>
          </cell>
          <cell r="N104">
            <v>5962765</v>
          </cell>
          <cell r="O104">
            <v>6067645</v>
          </cell>
          <cell r="P104">
            <v>6172622</v>
          </cell>
          <cell r="Q104">
            <v>6277416</v>
          </cell>
          <cell r="R104">
            <v>6382398</v>
          </cell>
          <cell r="S104">
            <v>6487556</v>
          </cell>
          <cell r="T104">
            <v>6592999</v>
          </cell>
          <cell r="U104">
            <v>6698747</v>
          </cell>
        </row>
        <row r="105">
          <cell r="A105" t="str">
            <v>Latvia</v>
          </cell>
          <cell r="B105" t="str">
            <v>LVA</v>
          </cell>
          <cell r="C105" t="str">
            <v>EEUR</v>
          </cell>
          <cell r="F105">
            <v>2378853</v>
          </cell>
          <cell r="G105">
            <v>2361384</v>
          </cell>
          <cell r="H105">
            <v>2345021</v>
          </cell>
          <cell r="I105">
            <v>2329670</v>
          </cell>
          <cell r="J105">
            <v>2315283</v>
          </cell>
          <cell r="K105">
            <v>2301793</v>
          </cell>
          <cell r="L105">
            <v>2289095</v>
          </cell>
          <cell r="M105">
            <v>2277044</v>
          </cell>
          <cell r="N105">
            <v>2265485</v>
          </cell>
          <cell r="O105">
            <v>2254252</v>
          </cell>
          <cell r="P105">
            <v>2243209</v>
          </cell>
          <cell r="Q105">
            <v>2232249</v>
          </cell>
          <cell r="R105">
            <v>2221319</v>
          </cell>
          <cell r="S105">
            <v>2210412</v>
          </cell>
          <cell r="T105">
            <v>2199554</v>
          </cell>
          <cell r="U105">
            <v>2188749</v>
          </cell>
        </row>
        <row r="106">
          <cell r="A106" t="str">
            <v>Lebanon</v>
          </cell>
          <cell r="B106" t="str">
            <v>LEB</v>
          </cell>
          <cell r="C106" t="str">
            <v>EMR</v>
          </cell>
          <cell r="F106">
            <v>3772283</v>
          </cell>
          <cell r="G106">
            <v>3820719</v>
          </cell>
          <cell r="H106">
            <v>3869218</v>
          </cell>
          <cell r="I106">
            <v>3917538</v>
          </cell>
          <cell r="J106">
            <v>3964891</v>
          </cell>
          <cell r="K106">
            <v>4010740</v>
          </cell>
          <cell r="L106">
            <v>4055301</v>
          </cell>
          <cell r="M106">
            <v>4099114</v>
          </cell>
          <cell r="N106">
            <v>4142299</v>
          </cell>
          <cell r="O106">
            <v>4184963</v>
          </cell>
          <cell r="P106">
            <v>4227181</v>
          </cell>
          <cell r="Q106">
            <v>4269044</v>
          </cell>
          <cell r="R106">
            <v>4310550</v>
          </cell>
          <cell r="S106">
            <v>4351561</v>
          </cell>
          <cell r="T106">
            <v>4391869</v>
          </cell>
          <cell r="U106">
            <v>4431324</v>
          </cell>
        </row>
        <row r="107">
          <cell r="A107" t="str">
            <v>Lesotho</v>
          </cell>
          <cell r="B107" t="str">
            <v>LES</v>
          </cell>
          <cell r="C107" t="str">
            <v>AFRhigh</v>
          </cell>
          <cell r="D107" t="str">
            <v>Loti</v>
          </cell>
          <cell r="E107">
            <v>6.9523700000000002</v>
          </cell>
          <cell r="F107">
            <v>1885509</v>
          </cell>
          <cell r="G107">
            <v>1910562</v>
          </cell>
          <cell r="H107">
            <v>1931748</v>
          </cell>
          <cell r="I107">
            <v>1949772</v>
          </cell>
          <cell r="J107">
            <v>1965823</v>
          </cell>
          <cell r="K107">
            <v>1980831</v>
          </cell>
          <cell r="L107">
            <v>1994888</v>
          </cell>
          <cell r="M107">
            <v>2007833</v>
          </cell>
          <cell r="N107">
            <v>2020076</v>
          </cell>
          <cell r="O107">
            <v>2032077</v>
          </cell>
          <cell r="P107">
            <v>2044175</v>
          </cell>
          <cell r="Q107">
            <v>2056601</v>
          </cell>
          <cell r="R107">
            <v>2069358</v>
          </cell>
          <cell r="S107">
            <v>2082256</v>
          </cell>
          <cell r="T107">
            <v>2094967</v>
          </cell>
          <cell r="U107">
            <v>2107250</v>
          </cell>
        </row>
        <row r="108">
          <cell r="A108" t="str">
            <v>Liberia</v>
          </cell>
          <cell r="B108" t="str">
            <v>LIB</v>
          </cell>
          <cell r="C108" t="str">
            <v>AFRlow</v>
          </cell>
          <cell r="D108" t="str">
            <v>Liberian Dollar</v>
          </cell>
          <cell r="E108">
            <v>46.13</v>
          </cell>
          <cell r="F108">
            <v>3071079</v>
          </cell>
          <cell r="G108">
            <v>3181050</v>
          </cell>
          <cell r="H108">
            <v>3247001</v>
          </cell>
          <cell r="I108">
            <v>3291527</v>
          </cell>
          <cell r="J108">
            <v>3348483</v>
          </cell>
          <cell r="K108">
            <v>3441796</v>
          </cell>
          <cell r="L108">
            <v>3578925</v>
          </cell>
          <cell r="M108">
            <v>3750264</v>
          </cell>
          <cell r="N108">
            <v>3942212</v>
          </cell>
          <cell r="O108">
            <v>4134031</v>
          </cell>
          <cell r="P108">
            <v>4310822</v>
          </cell>
          <cell r="Q108">
            <v>4468771</v>
          </cell>
          <cell r="R108">
            <v>4613314</v>
          </cell>
          <cell r="S108">
            <v>4749842</v>
          </cell>
          <cell r="T108">
            <v>4887102</v>
          </cell>
          <cell r="U108">
            <v>5031534</v>
          </cell>
        </row>
        <row r="109">
          <cell r="A109" t="str">
            <v>Libyan Arab Jamahiriya</v>
          </cell>
          <cell r="B109" t="str">
            <v>LIY</v>
          </cell>
          <cell r="C109" t="str">
            <v>EMR</v>
          </cell>
          <cell r="F109">
            <v>5345662</v>
          </cell>
          <cell r="G109">
            <v>5455571</v>
          </cell>
          <cell r="H109">
            <v>5567944</v>
          </cell>
          <cell r="I109">
            <v>5682648</v>
          </cell>
          <cell r="J109">
            <v>5799484</v>
          </cell>
          <cell r="K109">
            <v>5918217</v>
          </cell>
          <cell r="L109">
            <v>6038643</v>
          </cell>
          <cell r="M109">
            <v>6160481</v>
          </cell>
          <cell r="N109">
            <v>6283283</v>
          </cell>
          <cell r="O109">
            <v>6406518</v>
          </cell>
          <cell r="P109">
            <v>6529678</v>
          </cell>
          <cell r="Q109">
            <v>6652462</v>
          </cell>
          <cell r="R109">
            <v>6774499</v>
          </cell>
          <cell r="S109">
            <v>6895121</v>
          </cell>
          <cell r="T109">
            <v>7013561</v>
          </cell>
          <cell r="U109">
            <v>7129194</v>
          </cell>
        </row>
        <row r="110">
          <cell r="A110" t="str">
            <v>Lithuania</v>
          </cell>
          <cell r="B110" t="str">
            <v>LTU</v>
          </cell>
          <cell r="C110" t="str">
            <v>EEUR</v>
          </cell>
          <cell r="F110">
            <v>3502637</v>
          </cell>
          <cell r="G110">
            <v>3483353</v>
          </cell>
          <cell r="H110">
            <v>3467528</v>
          </cell>
          <cell r="I110">
            <v>3453818</v>
          </cell>
          <cell r="J110">
            <v>3440159</v>
          </cell>
          <cell r="K110">
            <v>3425077</v>
          </cell>
          <cell r="L110">
            <v>3408148</v>
          </cell>
          <cell r="M110">
            <v>3389937</v>
          </cell>
          <cell r="N110">
            <v>3371128</v>
          </cell>
          <cell r="O110">
            <v>3352789</v>
          </cell>
          <cell r="P110">
            <v>3335672</v>
          </cell>
          <cell r="Q110">
            <v>3319934</v>
          </cell>
          <cell r="R110">
            <v>3305232</v>
          </cell>
          <cell r="S110">
            <v>3291218</v>
          </cell>
          <cell r="T110">
            <v>3277364</v>
          </cell>
          <cell r="U110">
            <v>3263264</v>
          </cell>
        </row>
        <row r="111">
          <cell r="A111" t="str">
            <v>Luxembourg</v>
          </cell>
          <cell r="B111" t="str">
            <v>LUX</v>
          </cell>
          <cell r="C111" t="str">
            <v>EME</v>
          </cell>
          <cell r="F111">
            <v>436798</v>
          </cell>
          <cell r="G111">
            <v>441210</v>
          </cell>
          <cell r="H111">
            <v>445071</v>
          </cell>
          <cell r="I111">
            <v>448670</v>
          </cell>
          <cell r="J111">
            <v>452419</v>
          </cell>
          <cell r="K111">
            <v>456613</v>
          </cell>
          <cell r="L111">
            <v>461357</v>
          </cell>
          <cell r="M111">
            <v>466557</v>
          </cell>
          <cell r="N111">
            <v>472066</v>
          </cell>
          <cell r="O111">
            <v>477654</v>
          </cell>
          <cell r="P111">
            <v>483152</v>
          </cell>
          <cell r="Q111">
            <v>488527</v>
          </cell>
          <cell r="R111">
            <v>493840</v>
          </cell>
          <cell r="S111">
            <v>499129</v>
          </cell>
          <cell r="T111">
            <v>504459</v>
          </cell>
          <cell r="U111">
            <v>509881</v>
          </cell>
        </row>
        <row r="112">
          <cell r="A112" t="str">
            <v>Madagascar</v>
          </cell>
          <cell r="B112" t="str">
            <v>MAD</v>
          </cell>
          <cell r="C112" t="str">
            <v>AFRlow</v>
          </cell>
          <cell r="D112" t="str">
            <v>Franc</v>
          </cell>
          <cell r="E112">
            <v>6053.9</v>
          </cell>
          <cell r="F112">
            <v>16186700</v>
          </cell>
          <cell r="G112">
            <v>16662075</v>
          </cell>
          <cell r="H112">
            <v>17144957</v>
          </cell>
          <cell r="I112">
            <v>17635619</v>
          </cell>
          <cell r="J112">
            <v>18134706</v>
          </cell>
          <cell r="K112">
            <v>18642586</v>
          </cell>
          <cell r="L112">
            <v>19159010</v>
          </cell>
          <cell r="M112">
            <v>19683359</v>
          </cell>
          <cell r="N112">
            <v>20215200</v>
          </cell>
          <cell r="O112">
            <v>20754008</v>
          </cell>
          <cell r="P112">
            <v>21299276</v>
          </cell>
          <cell r="Q112">
            <v>21850675</v>
          </cell>
          <cell r="R112">
            <v>22407831</v>
          </cell>
          <cell r="S112">
            <v>22970122</v>
          </cell>
          <cell r="T112">
            <v>23536848</v>
          </cell>
          <cell r="U112">
            <v>24107405</v>
          </cell>
        </row>
        <row r="113">
          <cell r="A113" t="str">
            <v>Malawi</v>
          </cell>
          <cell r="B113" t="str">
            <v>MAL</v>
          </cell>
          <cell r="C113" t="str">
            <v>AFRhigh</v>
          </cell>
          <cell r="D113" t="str">
            <v>Kwacha</v>
          </cell>
          <cell r="E113">
            <v>108.0838</v>
          </cell>
          <cell r="F113">
            <v>11623368</v>
          </cell>
          <cell r="G113">
            <v>11944555</v>
          </cell>
          <cell r="H113">
            <v>12259852</v>
          </cell>
          <cell r="I113">
            <v>12573672</v>
          </cell>
          <cell r="J113">
            <v>12893865</v>
          </cell>
          <cell r="K113">
            <v>13226091</v>
          </cell>
          <cell r="L113">
            <v>13570713</v>
          </cell>
          <cell r="M113">
            <v>13925070</v>
          </cell>
          <cell r="N113">
            <v>14288374</v>
          </cell>
          <cell r="O113">
            <v>14659255</v>
          </cell>
          <cell r="P113">
            <v>15036663</v>
          </cell>
          <cell r="Q113">
            <v>15420300</v>
          </cell>
          <cell r="R113">
            <v>15810386</v>
          </cell>
          <cell r="S113">
            <v>16206948</v>
          </cell>
          <cell r="T113">
            <v>16610129</v>
          </cell>
          <cell r="U113">
            <v>17019894</v>
          </cell>
        </row>
        <row r="114">
          <cell r="A114" t="str">
            <v>Malaysia</v>
          </cell>
          <cell r="B114" t="str">
            <v>MAA</v>
          </cell>
          <cell r="C114" t="str">
            <v>WPR</v>
          </cell>
          <cell r="D114" t="str">
            <v>Ringgit</v>
          </cell>
          <cell r="E114">
            <v>3.8</v>
          </cell>
          <cell r="F114">
            <v>23273615</v>
          </cell>
          <cell r="G114">
            <v>23774848</v>
          </cell>
          <cell r="H114">
            <v>24258296</v>
          </cell>
          <cell r="I114">
            <v>24728210</v>
          </cell>
          <cell r="J114">
            <v>25191441</v>
          </cell>
          <cell r="K114">
            <v>25652985</v>
          </cell>
          <cell r="L114">
            <v>26113731</v>
          </cell>
          <cell r="M114">
            <v>26571879</v>
          </cell>
          <cell r="N114">
            <v>27026583</v>
          </cell>
          <cell r="O114">
            <v>27476265</v>
          </cell>
          <cell r="P114">
            <v>27919755</v>
          </cell>
          <cell r="Q114">
            <v>28356834</v>
          </cell>
          <cell r="R114">
            <v>28787916</v>
          </cell>
          <cell r="S114">
            <v>29213146</v>
          </cell>
          <cell r="T114">
            <v>29632802</v>
          </cell>
          <cell r="U114">
            <v>30046963</v>
          </cell>
        </row>
        <row r="115">
          <cell r="A115" t="str">
            <v>Maldives</v>
          </cell>
          <cell r="B115" t="str">
            <v>MAV</v>
          </cell>
          <cell r="C115" t="str">
            <v>SEAR</v>
          </cell>
          <cell r="F115">
            <v>272977</v>
          </cell>
          <cell r="G115">
            <v>277434</v>
          </cell>
          <cell r="H115">
            <v>281774</v>
          </cell>
          <cell r="I115">
            <v>286112</v>
          </cell>
          <cell r="J115">
            <v>290586</v>
          </cell>
          <cell r="K115">
            <v>295297</v>
          </cell>
          <cell r="L115">
            <v>300292</v>
          </cell>
          <cell r="M115">
            <v>305556</v>
          </cell>
          <cell r="N115">
            <v>311056</v>
          </cell>
          <cell r="O115">
            <v>316731</v>
          </cell>
          <cell r="P115">
            <v>322529</v>
          </cell>
          <cell r="Q115">
            <v>328442</v>
          </cell>
          <cell r="R115">
            <v>334469</v>
          </cell>
          <cell r="S115">
            <v>340583</v>
          </cell>
          <cell r="T115">
            <v>346749</v>
          </cell>
          <cell r="U115">
            <v>352937</v>
          </cell>
        </row>
        <row r="116">
          <cell r="A116" t="str">
            <v>Mali</v>
          </cell>
          <cell r="B116" t="str">
            <v>MAI</v>
          </cell>
          <cell r="C116" t="str">
            <v>AFRlow</v>
          </cell>
          <cell r="D116" t="str">
            <v>Franc</v>
          </cell>
          <cell r="E116">
            <v>561.04999999999995</v>
          </cell>
          <cell r="F116">
            <v>10004205</v>
          </cell>
          <cell r="G116">
            <v>10297961</v>
          </cell>
          <cell r="H116">
            <v>10606724</v>
          </cell>
          <cell r="I116">
            <v>10929518</v>
          </cell>
          <cell r="J116">
            <v>11264724</v>
          </cell>
          <cell r="K116">
            <v>11611090</v>
          </cell>
          <cell r="L116">
            <v>11968376</v>
          </cell>
          <cell r="M116">
            <v>12336800</v>
          </cell>
          <cell r="N116">
            <v>12716081</v>
          </cell>
          <cell r="O116">
            <v>13105969</v>
          </cell>
          <cell r="P116">
            <v>13506226</v>
          </cell>
          <cell r="Q116">
            <v>13916495</v>
          </cell>
          <cell r="R116">
            <v>14336515</v>
          </cell>
          <cell r="S116">
            <v>14766265</v>
          </cell>
          <cell r="T116">
            <v>15205808</v>
          </cell>
          <cell r="U116">
            <v>15655093</v>
          </cell>
        </row>
        <row r="117">
          <cell r="A117" t="str">
            <v>Malta</v>
          </cell>
          <cell r="B117" t="str">
            <v>MAT</v>
          </cell>
          <cell r="C117" t="str">
            <v>EME</v>
          </cell>
          <cell r="F117">
            <v>388906</v>
          </cell>
          <cell r="G117">
            <v>391520</v>
          </cell>
          <cell r="H117">
            <v>394379</v>
          </cell>
          <cell r="I117">
            <v>397325</v>
          </cell>
          <cell r="J117">
            <v>400126</v>
          </cell>
          <cell r="K117">
            <v>402617</v>
          </cell>
          <cell r="L117">
            <v>404748</v>
          </cell>
          <cell r="M117">
            <v>406583</v>
          </cell>
          <cell r="N117">
            <v>408212</v>
          </cell>
          <cell r="O117">
            <v>409769</v>
          </cell>
          <cell r="P117">
            <v>411355</v>
          </cell>
          <cell r="Q117">
            <v>412993</v>
          </cell>
          <cell r="R117">
            <v>414650</v>
          </cell>
          <cell r="S117">
            <v>416310</v>
          </cell>
          <cell r="T117">
            <v>417938</v>
          </cell>
          <cell r="U117">
            <v>419510</v>
          </cell>
        </row>
        <row r="118">
          <cell r="A118" t="str">
            <v>Marshall Islands</v>
          </cell>
          <cell r="B118" t="str">
            <v>MSI</v>
          </cell>
          <cell r="C118" t="str">
            <v>WPR</v>
          </cell>
          <cell r="F118">
            <v>52142</v>
          </cell>
          <cell r="G118">
            <v>52736</v>
          </cell>
          <cell r="H118">
            <v>53523</v>
          </cell>
          <cell r="I118">
            <v>54480</v>
          </cell>
          <cell r="J118">
            <v>55559</v>
          </cell>
          <cell r="K118">
            <v>56720</v>
          </cell>
          <cell r="L118">
            <v>57962</v>
          </cell>
          <cell r="M118">
            <v>59286</v>
          </cell>
          <cell r="N118">
            <v>60660</v>
          </cell>
          <cell r="O118">
            <v>62041</v>
          </cell>
          <cell r="P118">
            <v>63398</v>
          </cell>
          <cell r="Q118">
            <v>64713</v>
          </cell>
          <cell r="R118">
            <v>65986</v>
          </cell>
          <cell r="S118">
            <v>67216</v>
          </cell>
          <cell r="T118">
            <v>68414</v>
          </cell>
          <cell r="U118">
            <v>69584</v>
          </cell>
        </row>
        <row r="119">
          <cell r="A119" t="str">
            <v>Mauritania</v>
          </cell>
          <cell r="B119" t="str">
            <v>MAU</v>
          </cell>
          <cell r="C119" t="str">
            <v>AFRlow</v>
          </cell>
          <cell r="D119" t="str">
            <v>Ouguiya</v>
          </cell>
          <cell r="E119">
            <v>262.64999999999998</v>
          </cell>
          <cell r="F119">
            <v>2566152</v>
          </cell>
          <cell r="G119">
            <v>2642299</v>
          </cell>
          <cell r="H119">
            <v>2720900</v>
          </cell>
          <cell r="I119">
            <v>2801196</v>
          </cell>
          <cell r="J119">
            <v>2882186</v>
          </cell>
          <cell r="K119">
            <v>2963105</v>
          </cell>
          <cell r="L119">
            <v>3043639</v>
          </cell>
          <cell r="M119">
            <v>3123818</v>
          </cell>
          <cell r="N119">
            <v>3203648</v>
          </cell>
          <cell r="O119">
            <v>3283266</v>
          </cell>
          <cell r="P119">
            <v>3362773</v>
          </cell>
          <cell r="Q119">
            <v>3442082</v>
          </cell>
          <cell r="R119">
            <v>3521094</v>
          </cell>
          <cell r="S119">
            <v>3599906</v>
          </cell>
          <cell r="T119">
            <v>3678667</v>
          </cell>
          <cell r="U119">
            <v>3757486</v>
          </cell>
        </row>
        <row r="120">
          <cell r="A120" t="str">
            <v>Mauritius</v>
          </cell>
          <cell r="B120" t="str">
            <v>MAS</v>
          </cell>
          <cell r="C120" t="str">
            <v>AFRlow</v>
          </cell>
          <cell r="D120" t="str">
            <v>Rupee</v>
          </cell>
          <cell r="E120">
            <v>28.33</v>
          </cell>
          <cell r="F120">
            <v>1185844</v>
          </cell>
          <cell r="G120">
            <v>1197365</v>
          </cell>
          <cell r="H120">
            <v>1208666</v>
          </cell>
          <cell r="I120">
            <v>1219740</v>
          </cell>
          <cell r="J120">
            <v>1230578</v>
          </cell>
          <cell r="K120">
            <v>1241173</v>
          </cell>
          <cell r="L120">
            <v>1251526</v>
          </cell>
          <cell r="M120">
            <v>1261643</v>
          </cell>
          <cell r="N120">
            <v>1271538</v>
          </cell>
          <cell r="O120">
            <v>1281225</v>
          </cell>
          <cell r="P120">
            <v>1290718</v>
          </cell>
          <cell r="Q120">
            <v>1300016</v>
          </cell>
          <cell r="R120">
            <v>1309113</v>
          </cell>
          <cell r="S120">
            <v>1318015</v>
          </cell>
          <cell r="T120">
            <v>1326723</v>
          </cell>
          <cell r="U120">
            <v>1335238</v>
          </cell>
        </row>
        <row r="121">
          <cell r="A121" t="str">
            <v>Mexico</v>
          </cell>
          <cell r="B121" t="str">
            <v>MEX</v>
          </cell>
          <cell r="C121" t="str">
            <v>LAC</v>
          </cell>
          <cell r="D121" t="str">
            <v>Peso</v>
          </cell>
          <cell r="E121">
            <v>11.170400000000001</v>
          </cell>
          <cell r="F121">
            <v>99734627</v>
          </cell>
          <cell r="G121">
            <v>100834335</v>
          </cell>
          <cell r="H121">
            <v>101734000</v>
          </cell>
          <cell r="I121">
            <v>102524964</v>
          </cell>
          <cell r="J121">
            <v>103337893</v>
          </cell>
          <cell r="K121">
            <v>104266392</v>
          </cell>
          <cell r="L121">
            <v>105342118</v>
          </cell>
          <cell r="M121">
            <v>106534878</v>
          </cell>
          <cell r="N121">
            <v>107801060</v>
          </cell>
          <cell r="O121">
            <v>109070839</v>
          </cell>
          <cell r="P121">
            <v>110292650</v>
          </cell>
          <cell r="Q121">
            <v>111456586</v>
          </cell>
          <cell r="R121">
            <v>112578490</v>
          </cell>
          <cell r="S121">
            <v>113662505</v>
          </cell>
          <cell r="T121">
            <v>114719096</v>
          </cell>
          <cell r="U121">
            <v>115755686</v>
          </cell>
        </row>
        <row r="122">
          <cell r="A122" t="str">
            <v>Micronesia</v>
          </cell>
          <cell r="B122" t="str">
            <v>MIC</v>
          </cell>
          <cell r="C122" t="str">
            <v>WPR</v>
          </cell>
          <cell r="F122">
            <v>107095</v>
          </cell>
          <cell r="G122">
            <v>107360</v>
          </cell>
          <cell r="H122">
            <v>107905</v>
          </cell>
          <cell r="I122">
            <v>108637</v>
          </cell>
          <cell r="J122">
            <v>109393</v>
          </cell>
          <cell r="K122">
            <v>110058</v>
          </cell>
          <cell r="L122">
            <v>110617</v>
          </cell>
          <cell r="M122">
            <v>111120</v>
          </cell>
          <cell r="N122">
            <v>111594</v>
          </cell>
          <cell r="O122">
            <v>112080</v>
          </cell>
          <cell r="P122">
            <v>112610</v>
          </cell>
          <cell r="Q122">
            <v>113187</v>
          </cell>
          <cell r="R122">
            <v>113802</v>
          </cell>
          <cell r="S122">
            <v>114458</v>
          </cell>
          <cell r="T122">
            <v>115160</v>
          </cell>
          <cell r="U122">
            <v>115908</v>
          </cell>
        </row>
        <row r="123">
          <cell r="A123" t="str">
            <v>Monaco</v>
          </cell>
          <cell r="B123" t="str">
            <v>MON</v>
          </cell>
          <cell r="C123" t="str">
            <v>EME</v>
          </cell>
          <cell r="F123">
            <v>32009</v>
          </cell>
          <cell r="G123">
            <v>32088</v>
          </cell>
          <cell r="H123">
            <v>32182</v>
          </cell>
          <cell r="I123">
            <v>32286</v>
          </cell>
          <cell r="J123">
            <v>32394</v>
          </cell>
          <cell r="K123">
            <v>32500</v>
          </cell>
          <cell r="L123">
            <v>32604</v>
          </cell>
          <cell r="M123">
            <v>32711</v>
          </cell>
          <cell r="N123">
            <v>32819</v>
          </cell>
          <cell r="O123">
            <v>32931</v>
          </cell>
          <cell r="P123">
            <v>33047</v>
          </cell>
          <cell r="Q123">
            <v>33167</v>
          </cell>
          <cell r="R123">
            <v>33290</v>
          </cell>
          <cell r="S123">
            <v>33419</v>
          </cell>
          <cell r="T123">
            <v>33552</v>
          </cell>
          <cell r="U123">
            <v>33692</v>
          </cell>
        </row>
        <row r="124">
          <cell r="A124" t="str">
            <v>Mongolia</v>
          </cell>
          <cell r="B124" t="str">
            <v>MOG</v>
          </cell>
          <cell r="C124" t="str">
            <v>WPR</v>
          </cell>
          <cell r="F124">
            <v>2469515</v>
          </cell>
          <cell r="G124">
            <v>2488213</v>
          </cell>
          <cell r="H124">
            <v>2509463</v>
          </cell>
          <cell r="I124">
            <v>2532653</v>
          </cell>
          <cell r="J124">
            <v>2556665</v>
          </cell>
          <cell r="K124">
            <v>2580704</v>
          </cell>
          <cell r="L124">
            <v>2604629</v>
          </cell>
          <cell r="M124">
            <v>2628837</v>
          </cell>
          <cell r="N124">
            <v>2653679</v>
          </cell>
          <cell r="O124">
            <v>2679663</v>
          </cell>
          <cell r="P124">
            <v>2707104</v>
          </cell>
          <cell r="Q124">
            <v>2736083</v>
          </cell>
          <cell r="R124">
            <v>2766298</v>
          </cell>
          <cell r="S124">
            <v>2797213</v>
          </cell>
          <cell r="T124">
            <v>2828087</v>
          </cell>
          <cell r="U124">
            <v>2858349</v>
          </cell>
        </row>
        <row r="125">
          <cell r="A125" t="str">
            <v>Montenegro</v>
          </cell>
          <cell r="B125" t="str">
            <v>MNE</v>
          </cell>
          <cell r="C125" t="str">
            <v>CEUR</v>
          </cell>
          <cell r="F125">
            <v>0</v>
          </cell>
          <cell r="G125">
            <v>0</v>
          </cell>
          <cell r="H125">
            <v>0</v>
          </cell>
          <cell r="I125">
            <v>0</v>
          </cell>
          <cell r="J125">
            <v>0</v>
          </cell>
          <cell r="K125">
            <v>607969</v>
          </cell>
          <cell r="L125">
            <v>601022</v>
          </cell>
          <cell r="M125">
            <v>597987</v>
          </cell>
          <cell r="N125">
            <v>597851</v>
          </cell>
          <cell r="O125">
            <v>598881</v>
          </cell>
          <cell r="P125">
            <v>599784</v>
          </cell>
          <cell r="Q125">
            <v>600404</v>
          </cell>
          <cell r="R125">
            <v>601175</v>
          </cell>
          <cell r="S125">
            <v>602061</v>
          </cell>
          <cell r="T125">
            <v>603116</v>
          </cell>
          <cell r="U125">
            <v>604366</v>
          </cell>
        </row>
        <row r="126">
          <cell r="A126" t="str">
            <v>Montserrat</v>
          </cell>
          <cell r="B126" t="str">
            <v>MOT</v>
          </cell>
          <cell r="C126" t="str">
            <v>LAC</v>
          </cell>
          <cell r="F126">
            <v>4958</v>
          </cell>
          <cell r="G126">
            <v>4636</v>
          </cell>
          <cell r="H126">
            <v>4688</v>
          </cell>
          <cell r="I126">
            <v>4990</v>
          </cell>
          <cell r="J126">
            <v>5351</v>
          </cell>
          <cell r="K126">
            <v>5628</v>
          </cell>
          <cell r="L126">
            <v>5789</v>
          </cell>
          <cell r="M126">
            <v>5875</v>
          </cell>
          <cell r="N126">
            <v>5905</v>
          </cell>
          <cell r="O126">
            <v>5924</v>
          </cell>
          <cell r="P126">
            <v>5962</v>
          </cell>
          <cell r="Q126">
            <v>6017</v>
          </cell>
          <cell r="R126">
            <v>6074</v>
          </cell>
          <cell r="S126">
            <v>6129</v>
          </cell>
          <cell r="T126">
            <v>6181</v>
          </cell>
          <cell r="U126">
            <v>6231</v>
          </cell>
        </row>
        <row r="127">
          <cell r="A127" t="str">
            <v>Morocco</v>
          </cell>
          <cell r="B127" t="str">
            <v>MOR</v>
          </cell>
          <cell r="C127" t="str">
            <v>EMR</v>
          </cell>
          <cell r="D127" t="str">
            <v>Dirham</v>
          </cell>
          <cell r="E127">
            <v>9.3030000000000008</v>
          </cell>
          <cell r="F127">
            <v>28827115</v>
          </cell>
          <cell r="G127">
            <v>29166464</v>
          </cell>
          <cell r="H127">
            <v>29495378</v>
          </cell>
          <cell r="I127">
            <v>29820777</v>
          </cell>
          <cell r="J127">
            <v>30151789</v>
          </cell>
          <cell r="K127">
            <v>30494991</v>
          </cell>
          <cell r="L127">
            <v>30852971</v>
          </cell>
          <cell r="M127">
            <v>31224136</v>
          </cell>
          <cell r="N127">
            <v>31605616</v>
          </cell>
          <cell r="O127">
            <v>31992592</v>
          </cell>
          <cell r="P127">
            <v>32381283</v>
          </cell>
          <cell r="Q127">
            <v>32770856</v>
          </cell>
          <cell r="R127">
            <v>33161739</v>
          </cell>
          <cell r="S127">
            <v>33552747.000000004</v>
          </cell>
          <cell r="T127">
            <v>33942706</v>
          </cell>
          <cell r="U127">
            <v>34330482</v>
          </cell>
        </row>
        <row r="128">
          <cell r="A128" t="str">
            <v>Mozambique</v>
          </cell>
          <cell r="B128" t="str">
            <v>MOZ</v>
          </cell>
          <cell r="C128" t="str">
            <v>AFRhigh</v>
          </cell>
          <cell r="D128" t="str">
            <v>Meticai</v>
          </cell>
          <cell r="E128">
            <v>23809</v>
          </cell>
          <cell r="F128">
            <v>18194196</v>
          </cell>
          <cell r="G128">
            <v>18660161</v>
          </cell>
          <cell r="H128">
            <v>19134153</v>
          </cell>
          <cell r="I128">
            <v>19609837</v>
          </cell>
          <cell r="J128">
            <v>20078143</v>
          </cell>
          <cell r="K128">
            <v>20532675</v>
          </cell>
          <cell r="L128">
            <v>20971449</v>
          </cell>
          <cell r="M128">
            <v>21396916</v>
          </cell>
          <cell r="N128">
            <v>21812551</v>
          </cell>
          <cell r="O128">
            <v>22223742</v>
          </cell>
          <cell r="P128">
            <v>22634617</v>
          </cell>
          <cell r="Q128">
            <v>23046062</v>
          </cell>
          <cell r="R128">
            <v>23457418</v>
          </cell>
          <cell r="S128">
            <v>23869488</v>
          </cell>
          <cell r="T128">
            <v>24282869</v>
          </cell>
          <cell r="U128">
            <v>24698027</v>
          </cell>
        </row>
        <row r="129">
          <cell r="A129" t="str">
            <v>Myanmar</v>
          </cell>
          <cell r="B129" t="str">
            <v>MMR</v>
          </cell>
          <cell r="C129" t="str">
            <v>SEAR</v>
          </cell>
          <cell r="D129" t="str">
            <v>Kyat</v>
          </cell>
          <cell r="E129">
            <v>5.9417</v>
          </cell>
          <cell r="F129">
            <v>45884007</v>
          </cell>
          <cell r="G129">
            <v>46343313</v>
          </cell>
          <cell r="H129">
            <v>46767998</v>
          </cell>
          <cell r="I129">
            <v>47169814</v>
          </cell>
          <cell r="J129">
            <v>47565497</v>
          </cell>
          <cell r="K129">
            <v>47967266</v>
          </cell>
          <cell r="L129">
            <v>48379206</v>
          </cell>
          <cell r="M129">
            <v>48798212</v>
          </cell>
          <cell r="N129">
            <v>49220560</v>
          </cell>
          <cell r="O129">
            <v>49639691</v>
          </cell>
          <cell r="P129">
            <v>50050767</v>
          </cell>
          <cell r="Q129">
            <v>50453315</v>
          </cell>
          <cell r="R129">
            <v>50849157</v>
          </cell>
          <cell r="S129">
            <v>51238318</v>
          </cell>
          <cell r="T129">
            <v>51621171</v>
          </cell>
          <cell r="U129">
            <v>51997923</v>
          </cell>
        </row>
        <row r="130">
          <cell r="A130" t="str">
            <v>Namibia</v>
          </cell>
          <cell r="B130" t="str">
            <v>NAM</v>
          </cell>
          <cell r="C130" t="str">
            <v>AFRhigh</v>
          </cell>
          <cell r="D130" t="str">
            <v>Namibia Dollar</v>
          </cell>
          <cell r="E130">
            <v>6.9523700000000002</v>
          </cell>
          <cell r="F130">
            <v>1879458</v>
          </cell>
          <cell r="G130">
            <v>1913018</v>
          </cell>
          <cell r="H130">
            <v>1942243</v>
          </cell>
          <cell r="I130">
            <v>1968514</v>
          </cell>
          <cell r="J130">
            <v>1993832</v>
          </cell>
          <cell r="K130">
            <v>2019677</v>
          </cell>
          <cell r="L130">
            <v>2046555</v>
          </cell>
          <cell r="M130">
            <v>2074148</v>
          </cell>
          <cell r="N130">
            <v>2102140</v>
          </cell>
          <cell r="O130">
            <v>2129905</v>
          </cell>
          <cell r="P130">
            <v>2157021</v>
          </cell>
          <cell r="Q130">
            <v>2183452</v>
          </cell>
          <cell r="R130">
            <v>2209496</v>
          </cell>
          <cell r="S130">
            <v>2235433</v>
          </cell>
          <cell r="T130">
            <v>2261648</v>
          </cell>
          <cell r="U130">
            <v>2288402</v>
          </cell>
        </row>
        <row r="131">
          <cell r="A131" t="str">
            <v>Nauru</v>
          </cell>
          <cell r="B131" t="str">
            <v>NRU</v>
          </cell>
          <cell r="C131" t="str">
            <v>WPR</v>
          </cell>
          <cell r="F131">
            <v>10038</v>
          </cell>
          <cell r="G131">
            <v>10043</v>
          </cell>
          <cell r="H131">
            <v>10055</v>
          </cell>
          <cell r="I131">
            <v>10072</v>
          </cell>
          <cell r="J131">
            <v>10092</v>
          </cell>
          <cell r="K131">
            <v>10111</v>
          </cell>
          <cell r="L131">
            <v>10130</v>
          </cell>
          <cell r="M131">
            <v>10152</v>
          </cell>
          <cell r="N131">
            <v>10180</v>
          </cell>
          <cell r="O131">
            <v>10214</v>
          </cell>
          <cell r="P131">
            <v>10258</v>
          </cell>
          <cell r="Q131">
            <v>10314</v>
          </cell>
          <cell r="R131">
            <v>10378</v>
          </cell>
          <cell r="S131">
            <v>10448</v>
          </cell>
          <cell r="T131">
            <v>10517</v>
          </cell>
          <cell r="U131">
            <v>10582</v>
          </cell>
        </row>
        <row r="132">
          <cell r="A132" t="str">
            <v>Nepal</v>
          </cell>
          <cell r="B132" t="str">
            <v>NEP</v>
          </cell>
          <cell r="C132" t="str">
            <v>SEAR</v>
          </cell>
          <cell r="D132" t="str">
            <v>Rupee</v>
          </cell>
          <cell r="E132">
            <v>74.349999999999994</v>
          </cell>
          <cell r="F132">
            <v>24419299</v>
          </cell>
          <cell r="G132">
            <v>24958461</v>
          </cell>
          <cell r="H132">
            <v>25491156</v>
          </cell>
          <cell r="I132">
            <v>26021103</v>
          </cell>
          <cell r="J132">
            <v>26553885</v>
          </cell>
          <cell r="K132">
            <v>27093656</v>
          </cell>
          <cell r="L132">
            <v>27641362</v>
          </cell>
          <cell r="M132">
            <v>28195993</v>
          </cell>
          <cell r="N132">
            <v>28757414</v>
          </cell>
          <cell r="O132">
            <v>29324968</v>
          </cell>
          <cell r="P132">
            <v>29898097</v>
          </cell>
          <cell r="Q132">
            <v>30476765</v>
          </cell>
          <cell r="R132">
            <v>31061053</v>
          </cell>
          <cell r="S132">
            <v>31650542</v>
          </cell>
          <cell r="T132">
            <v>32244676</v>
          </cell>
          <cell r="U132">
            <v>32842832.000000004</v>
          </cell>
        </row>
        <row r="133">
          <cell r="A133" t="str">
            <v>Netherlands</v>
          </cell>
          <cell r="B133" t="str">
            <v>NET</v>
          </cell>
          <cell r="C133" t="str">
            <v>EME</v>
          </cell>
          <cell r="F133">
            <v>15923887</v>
          </cell>
          <cell r="G133">
            <v>16014106</v>
          </cell>
          <cell r="H133">
            <v>16103123</v>
          </cell>
          <cell r="I133">
            <v>16187702</v>
          </cell>
          <cell r="J133">
            <v>16263531</v>
          </cell>
          <cell r="K133">
            <v>16327690</v>
          </cell>
          <cell r="L133">
            <v>16378997</v>
          </cell>
          <cell r="M133">
            <v>16418826</v>
          </cell>
          <cell r="N133">
            <v>16450022</v>
          </cell>
          <cell r="O133">
            <v>16476766</v>
          </cell>
          <cell r="P133">
            <v>16502272</v>
          </cell>
          <cell r="Q133">
            <v>16527599.999999998</v>
          </cell>
          <cell r="R133">
            <v>16552443</v>
          </cell>
          <cell r="S133">
            <v>16577046.999999998</v>
          </cell>
          <cell r="T133">
            <v>16601294.000000002</v>
          </cell>
          <cell r="U133">
            <v>16625232</v>
          </cell>
        </row>
        <row r="134">
          <cell r="A134" t="str">
            <v>Netherlands Antilles</v>
          </cell>
          <cell r="B134" t="str">
            <v>NEA</v>
          </cell>
          <cell r="C134" t="str">
            <v>LAC</v>
          </cell>
          <cell r="F134">
            <v>180665</v>
          </cell>
          <cell r="G134">
            <v>180410</v>
          </cell>
          <cell r="H134">
            <v>181028</v>
          </cell>
          <cell r="I134">
            <v>182385</v>
          </cell>
          <cell r="J134">
            <v>184240</v>
          </cell>
          <cell r="K134">
            <v>186392</v>
          </cell>
          <cell r="L134">
            <v>188838</v>
          </cell>
          <cell r="M134">
            <v>191572</v>
          </cell>
          <cell r="N134">
            <v>194381</v>
          </cell>
          <cell r="O134">
            <v>197001</v>
          </cell>
          <cell r="P134">
            <v>199241</v>
          </cell>
          <cell r="Q134">
            <v>201000</v>
          </cell>
          <cell r="R134">
            <v>202307</v>
          </cell>
          <cell r="S134">
            <v>203255</v>
          </cell>
          <cell r="T134">
            <v>204007</v>
          </cell>
          <cell r="U134">
            <v>204685</v>
          </cell>
        </row>
        <row r="135">
          <cell r="A135" t="str">
            <v>New Caledonia</v>
          </cell>
          <cell r="B135" t="str">
            <v>NEC</v>
          </cell>
          <cell r="C135" t="str">
            <v>WPR</v>
          </cell>
          <cell r="F135">
            <v>215017</v>
          </cell>
          <cell r="G135">
            <v>219049</v>
          </cell>
          <cell r="H135">
            <v>222930</v>
          </cell>
          <cell r="I135">
            <v>226706</v>
          </cell>
          <cell r="J135">
            <v>230441</v>
          </cell>
          <cell r="K135">
            <v>234185</v>
          </cell>
          <cell r="L135">
            <v>237950</v>
          </cell>
          <cell r="M135">
            <v>241724</v>
          </cell>
          <cell r="N135">
            <v>245487</v>
          </cell>
          <cell r="O135">
            <v>249213</v>
          </cell>
          <cell r="P135">
            <v>252881</v>
          </cell>
          <cell r="Q135">
            <v>256487</v>
          </cell>
          <cell r="R135">
            <v>260040</v>
          </cell>
          <cell r="S135">
            <v>263548</v>
          </cell>
          <cell r="T135">
            <v>267022</v>
          </cell>
          <cell r="U135">
            <v>270472</v>
          </cell>
        </row>
        <row r="136">
          <cell r="A136" t="str">
            <v>New Zealand</v>
          </cell>
          <cell r="B136" t="str">
            <v>NEZ</v>
          </cell>
          <cell r="C136" t="str">
            <v>EME</v>
          </cell>
          <cell r="F136">
            <v>3854038</v>
          </cell>
          <cell r="G136">
            <v>3898775</v>
          </cell>
          <cell r="H136">
            <v>3948132</v>
          </cell>
          <cell r="I136">
            <v>3999785</v>
          </cell>
          <cell r="J136">
            <v>4050276</v>
          </cell>
          <cell r="K136">
            <v>4097112</v>
          </cell>
          <cell r="L136">
            <v>4139585</v>
          </cell>
          <cell r="M136">
            <v>4178523</v>
          </cell>
          <cell r="N136">
            <v>4214814</v>
          </cell>
          <cell r="O136">
            <v>4249927</v>
          </cell>
          <cell r="P136">
            <v>4284947</v>
          </cell>
          <cell r="Q136">
            <v>4320048</v>
          </cell>
          <cell r="R136">
            <v>4354872</v>
          </cell>
          <cell r="S136">
            <v>4389357</v>
          </cell>
          <cell r="T136">
            <v>4423321</v>
          </cell>
          <cell r="U136">
            <v>4456641</v>
          </cell>
        </row>
        <row r="137">
          <cell r="A137" t="str">
            <v>Nicaragua</v>
          </cell>
          <cell r="B137" t="str">
            <v>NIC</v>
          </cell>
          <cell r="C137" t="str">
            <v>LAC</v>
          </cell>
          <cell r="D137" t="str">
            <v>Cordoba</v>
          </cell>
          <cell r="E137">
            <v>15.36</v>
          </cell>
          <cell r="F137">
            <v>5108209</v>
          </cell>
          <cell r="G137">
            <v>5184137</v>
          </cell>
          <cell r="H137">
            <v>5256034</v>
          </cell>
          <cell r="I137">
            <v>5325251</v>
          </cell>
          <cell r="J137">
            <v>5393597</v>
          </cell>
          <cell r="K137">
            <v>5462539</v>
          </cell>
          <cell r="L137">
            <v>5532364</v>
          </cell>
          <cell r="M137">
            <v>5603192</v>
          </cell>
          <cell r="N137">
            <v>5676067</v>
          </cell>
          <cell r="O137">
            <v>5752158</v>
          </cell>
          <cell r="P137">
            <v>5832180</v>
          </cell>
          <cell r="Q137">
            <v>5916692</v>
          </cell>
          <cell r="R137">
            <v>6005243</v>
          </cell>
          <cell r="S137">
            <v>6096229</v>
          </cell>
          <cell r="T137">
            <v>6187375</v>
          </cell>
          <cell r="U137">
            <v>6276960</v>
          </cell>
        </row>
        <row r="138">
          <cell r="A138" t="str">
            <v>Niger</v>
          </cell>
          <cell r="B138" t="str">
            <v>NIG</v>
          </cell>
          <cell r="C138" t="str">
            <v>AFRlow</v>
          </cell>
          <cell r="D138" t="str">
            <v>Franc</v>
          </cell>
          <cell r="E138">
            <v>561.04999999999995</v>
          </cell>
          <cell r="F138">
            <v>11123951</v>
          </cell>
          <cell r="G138">
            <v>11526789</v>
          </cell>
          <cell r="H138">
            <v>11940808</v>
          </cell>
          <cell r="I138">
            <v>12367244</v>
          </cell>
          <cell r="J138">
            <v>12807896</v>
          </cell>
          <cell r="K138">
            <v>13264190</v>
          </cell>
          <cell r="L138">
            <v>13736722</v>
          </cell>
          <cell r="M138">
            <v>14225523</v>
          </cell>
          <cell r="N138">
            <v>14730798</v>
          </cell>
          <cell r="O138">
            <v>15252608</v>
          </cell>
          <cell r="P138">
            <v>15791139</v>
          </cell>
          <cell r="Q138">
            <v>16346781</v>
          </cell>
          <cell r="R138">
            <v>16920154</v>
          </cell>
          <cell r="S138">
            <v>17511950</v>
          </cell>
          <cell r="T138">
            <v>18122955</v>
          </cell>
          <cell r="U138">
            <v>18753866</v>
          </cell>
        </row>
        <row r="139">
          <cell r="A139" t="str">
            <v>Nigeria</v>
          </cell>
          <cell r="B139" t="str">
            <v>NIE</v>
          </cell>
          <cell r="C139" t="str">
            <v>AFRhigh</v>
          </cell>
          <cell r="D139" t="str">
            <v>Naira</v>
          </cell>
          <cell r="E139">
            <v>127.605</v>
          </cell>
          <cell r="F139">
            <v>124772607</v>
          </cell>
          <cell r="G139">
            <v>128038623</v>
          </cell>
          <cell r="H139">
            <v>131336204.99999999</v>
          </cell>
          <cell r="I139">
            <v>134659379</v>
          </cell>
          <cell r="J139">
            <v>138001086</v>
          </cell>
          <cell r="K139">
            <v>141356083</v>
          </cell>
          <cell r="L139">
            <v>144719953</v>
          </cell>
          <cell r="M139">
            <v>148092542</v>
          </cell>
          <cell r="N139">
            <v>151478125</v>
          </cell>
          <cell r="O139">
            <v>154883598</v>
          </cell>
          <cell r="P139">
            <v>158313209</v>
          </cell>
          <cell r="Q139">
            <v>161766975</v>
          </cell>
          <cell r="R139">
            <v>165240454</v>
          </cell>
          <cell r="S139">
            <v>168727935</v>
          </cell>
          <cell r="T139">
            <v>172221726</v>
          </cell>
          <cell r="U139">
            <v>175715469</v>
          </cell>
        </row>
        <row r="140">
          <cell r="A140" t="str">
            <v>Niue</v>
          </cell>
          <cell r="B140" t="str">
            <v>NIU</v>
          </cell>
          <cell r="C140" t="str">
            <v>WPR</v>
          </cell>
          <cell r="F140">
            <v>1877</v>
          </cell>
          <cell r="G140">
            <v>1813</v>
          </cell>
          <cell r="H140">
            <v>1758</v>
          </cell>
          <cell r="I140">
            <v>1711</v>
          </cell>
          <cell r="J140">
            <v>1671</v>
          </cell>
          <cell r="K140">
            <v>1632</v>
          </cell>
          <cell r="L140">
            <v>1597</v>
          </cell>
          <cell r="M140">
            <v>1565</v>
          </cell>
          <cell r="N140">
            <v>1538</v>
          </cell>
          <cell r="O140">
            <v>1512</v>
          </cell>
          <cell r="P140">
            <v>1488</v>
          </cell>
          <cell r="Q140">
            <v>1465</v>
          </cell>
          <cell r="R140">
            <v>1443</v>
          </cell>
          <cell r="S140">
            <v>1422</v>
          </cell>
          <cell r="T140">
            <v>1404</v>
          </cell>
          <cell r="U140">
            <v>1387</v>
          </cell>
        </row>
        <row r="141">
          <cell r="A141" t="str">
            <v>Northern Mariana Is</v>
          </cell>
          <cell r="B141" t="str">
            <v>NMI</v>
          </cell>
          <cell r="C141" t="str">
            <v>WPR</v>
          </cell>
          <cell r="F141">
            <v>69002</v>
          </cell>
          <cell r="G141">
            <v>71301</v>
          </cell>
          <cell r="H141">
            <v>73647</v>
          </cell>
          <cell r="I141">
            <v>75977</v>
          </cell>
          <cell r="J141">
            <v>78202</v>
          </cell>
          <cell r="K141">
            <v>80258</v>
          </cell>
          <cell r="L141">
            <v>82128</v>
          </cell>
          <cell r="M141">
            <v>83837</v>
          </cell>
          <cell r="N141">
            <v>85425</v>
          </cell>
          <cell r="O141">
            <v>86953</v>
          </cell>
          <cell r="P141">
            <v>88466</v>
          </cell>
          <cell r="Q141">
            <v>89974</v>
          </cell>
          <cell r="R141">
            <v>91472</v>
          </cell>
          <cell r="S141">
            <v>92966</v>
          </cell>
          <cell r="T141">
            <v>94461</v>
          </cell>
          <cell r="U141">
            <v>95959</v>
          </cell>
        </row>
        <row r="142">
          <cell r="A142" t="str">
            <v>Norway</v>
          </cell>
          <cell r="B142" t="str">
            <v>NOR</v>
          </cell>
          <cell r="C142" t="str">
            <v>EME</v>
          </cell>
          <cell r="F142">
            <v>4488727</v>
          </cell>
          <cell r="G142">
            <v>4517562</v>
          </cell>
          <cell r="H142">
            <v>4547435</v>
          </cell>
          <cell r="I142">
            <v>4577948</v>
          </cell>
          <cell r="J142">
            <v>4608550</v>
          </cell>
          <cell r="K142">
            <v>4638836</v>
          </cell>
          <cell r="L142">
            <v>4668658</v>
          </cell>
          <cell r="M142">
            <v>4698097</v>
          </cell>
          <cell r="N142">
            <v>4727260</v>
          </cell>
          <cell r="O142">
            <v>4756341</v>
          </cell>
          <cell r="P142">
            <v>4785489</v>
          </cell>
          <cell r="Q142">
            <v>4814708</v>
          </cell>
          <cell r="R142">
            <v>4843936</v>
          </cell>
          <cell r="S142">
            <v>4873179</v>
          </cell>
          <cell r="T142">
            <v>4902439</v>
          </cell>
          <cell r="U142">
            <v>4931719</v>
          </cell>
        </row>
        <row r="143">
          <cell r="A143" t="str">
            <v>Oman</v>
          </cell>
          <cell r="B143" t="str">
            <v>OMA</v>
          </cell>
          <cell r="C143" t="str">
            <v>EMR</v>
          </cell>
          <cell r="D143" t="str">
            <v>Rial</v>
          </cell>
          <cell r="E143">
            <v>0.38450000000000001</v>
          </cell>
          <cell r="F143">
            <v>2402184</v>
          </cell>
          <cell r="G143">
            <v>2426700</v>
          </cell>
          <cell r="H143">
            <v>2444096</v>
          </cell>
          <cell r="I143">
            <v>2459224</v>
          </cell>
          <cell r="J143">
            <v>2478645</v>
          </cell>
          <cell r="K143">
            <v>2507042</v>
          </cell>
          <cell r="L143">
            <v>2546325</v>
          </cell>
          <cell r="M143">
            <v>2595132</v>
          </cell>
          <cell r="N143">
            <v>2650820</v>
          </cell>
          <cell r="O143">
            <v>2709199</v>
          </cell>
          <cell r="P143">
            <v>2767145</v>
          </cell>
          <cell r="Q143">
            <v>2823983</v>
          </cell>
          <cell r="R143">
            <v>2880547</v>
          </cell>
          <cell r="S143">
            <v>2936969</v>
          </cell>
          <cell r="T143">
            <v>2993748</v>
          </cell>
          <cell r="U143">
            <v>3051199</v>
          </cell>
        </row>
        <row r="144">
          <cell r="A144" t="str">
            <v>Pakistan</v>
          </cell>
          <cell r="B144" t="str">
            <v>PAK</v>
          </cell>
          <cell r="C144" t="str">
            <v>EMR</v>
          </cell>
          <cell r="D144" t="str">
            <v>Rupee</v>
          </cell>
          <cell r="E144">
            <v>57.628999999999998</v>
          </cell>
          <cell r="F144">
            <v>144360447</v>
          </cell>
          <cell r="G144">
            <v>147288856</v>
          </cell>
          <cell r="H144">
            <v>150036288</v>
          </cell>
          <cell r="I144">
            <v>152679670</v>
          </cell>
          <cell r="J144">
            <v>155332699</v>
          </cell>
          <cell r="K144">
            <v>158080591</v>
          </cell>
          <cell r="L144">
            <v>160943055</v>
          </cell>
          <cell r="M144">
            <v>163902407</v>
          </cell>
          <cell r="N144">
            <v>166961294</v>
          </cell>
          <cell r="O144">
            <v>170113075</v>
          </cell>
          <cell r="P144">
            <v>173350618</v>
          </cell>
          <cell r="Q144">
            <v>176678672</v>
          </cell>
          <cell r="R144">
            <v>180096935</v>
          </cell>
          <cell r="S144">
            <v>183584607</v>
          </cell>
          <cell r="T144">
            <v>187113142</v>
          </cell>
          <cell r="U144">
            <v>190658778</v>
          </cell>
        </row>
        <row r="145">
          <cell r="A145" t="str">
            <v>Palau</v>
          </cell>
          <cell r="B145" t="str">
            <v>BLA</v>
          </cell>
          <cell r="C145" t="str">
            <v>WPR</v>
          </cell>
          <cell r="F145">
            <v>19277</v>
          </cell>
          <cell r="G145">
            <v>19554</v>
          </cell>
          <cell r="H145">
            <v>19758</v>
          </cell>
          <cell r="I145">
            <v>19906</v>
          </cell>
          <cell r="J145">
            <v>20023</v>
          </cell>
          <cell r="K145">
            <v>20127</v>
          </cell>
          <cell r="L145">
            <v>20225</v>
          </cell>
          <cell r="M145">
            <v>20314</v>
          </cell>
          <cell r="N145">
            <v>20397</v>
          </cell>
          <cell r="O145">
            <v>20473</v>
          </cell>
          <cell r="P145">
            <v>20543</v>
          </cell>
          <cell r="Q145">
            <v>20607</v>
          </cell>
          <cell r="R145">
            <v>20673</v>
          </cell>
          <cell r="S145">
            <v>20748</v>
          </cell>
          <cell r="T145">
            <v>20849</v>
          </cell>
          <cell r="U145">
            <v>20981</v>
          </cell>
        </row>
        <row r="146">
          <cell r="A146" t="str">
            <v>Panama</v>
          </cell>
          <cell r="B146" t="str">
            <v>PAN</v>
          </cell>
          <cell r="C146" t="str">
            <v>LAC</v>
          </cell>
          <cell r="D146" t="str">
            <v>Balvoa</v>
          </cell>
          <cell r="E146">
            <v>1</v>
          </cell>
          <cell r="F146">
            <v>2949948</v>
          </cell>
          <cell r="G146">
            <v>3006435</v>
          </cell>
          <cell r="H146">
            <v>3062835</v>
          </cell>
          <cell r="I146">
            <v>3119132</v>
          </cell>
          <cell r="J146">
            <v>3175354</v>
          </cell>
          <cell r="K146">
            <v>3231502</v>
          </cell>
          <cell r="L146">
            <v>3287538</v>
          </cell>
          <cell r="M146">
            <v>3343374</v>
          </cell>
          <cell r="N146">
            <v>3398912</v>
          </cell>
          <cell r="O146">
            <v>3454032</v>
          </cell>
          <cell r="P146">
            <v>3508645</v>
          </cell>
          <cell r="Q146">
            <v>3562694</v>
          </cell>
          <cell r="R146">
            <v>3616175</v>
          </cell>
          <cell r="S146">
            <v>3669124</v>
          </cell>
          <cell r="T146">
            <v>3721605</v>
          </cell>
          <cell r="U146">
            <v>3773662</v>
          </cell>
        </row>
        <row r="147">
          <cell r="A147" t="str">
            <v>Papua New Guinea</v>
          </cell>
          <cell r="B147" t="str">
            <v>PNG</v>
          </cell>
          <cell r="C147" t="str">
            <v>WPR</v>
          </cell>
          <cell r="D147" t="str">
            <v>Kina</v>
          </cell>
          <cell r="E147">
            <v>3.3760972316002698</v>
          </cell>
          <cell r="F147">
            <v>5381219</v>
          </cell>
          <cell r="G147">
            <v>5520164</v>
          </cell>
          <cell r="H147">
            <v>5659380</v>
          </cell>
          <cell r="I147">
            <v>5797990</v>
          </cell>
          <cell r="J147">
            <v>5935005</v>
          </cell>
          <cell r="K147">
            <v>6069710</v>
          </cell>
          <cell r="L147">
            <v>6201692</v>
          </cell>
          <cell r="M147">
            <v>6331011</v>
          </cell>
          <cell r="N147">
            <v>6458059</v>
          </cell>
          <cell r="O147">
            <v>6583508</v>
          </cell>
          <cell r="P147">
            <v>6707910</v>
          </cell>
          <cell r="Q147">
            <v>6831335</v>
          </cell>
          <cell r="R147">
            <v>6953775</v>
          </cell>
          <cell r="S147">
            <v>7075631</v>
          </cell>
          <cell r="T147">
            <v>7197376</v>
          </cell>
          <cell r="U147">
            <v>7319382</v>
          </cell>
        </row>
        <row r="148">
          <cell r="A148" t="str">
            <v>Paraguay</v>
          </cell>
          <cell r="B148" t="str">
            <v>PAR</v>
          </cell>
          <cell r="C148" t="str">
            <v>LAC</v>
          </cell>
          <cell r="D148" t="str">
            <v>Guaranies</v>
          </cell>
          <cell r="E148">
            <v>6206.5</v>
          </cell>
          <cell r="F148">
            <v>5349340</v>
          </cell>
          <cell r="G148">
            <v>5459961</v>
          </cell>
          <cell r="H148">
            <v>5570807</v>
          </cell>
          <cell r="I148">
            <v>5681850</v>
          </cell>
          <cell r="J148">
            <v>5793045</v>
          </cell>
          <cell r="K148">
            <v>5904342</v>
          </cell>
          <cell r="L148">
            <v>6015701</v>
          </cell>
          <cell r="M148">
            <v>6127073</v>
          </cell>
          <cell r="N148">
            <v>6238376</v>
          </cell>
          <cell r="O148">
            <v>6349513</v>
          </cell>
          <cell r="P148">
            <v>6460384</v>
          </cell>
          <cell r="Q148">
            <v>6570919</v>
          </cell>
          <cell r="R148">
            <v>6681037</v>
          </cell>
          <cell r="S148">
            <v>6790614</v>
          </cell>
          <cell r="T148">
            <v>6899511</v>
          </cell>
          <cell r="U148">
            <v>7007601</v>
          </cell>
        </row>
        <row r="149">
          <cell r="A149" t="str">
            <v>Peru</v>
          </cell>
          <cell r="B149" t="str">
            <v>PER</v>
          </cell>
          <cell r="C149" t="str">
            <v>LAC</v>
          </cell>
          <cell r="D149" t="str">
            <v>Nuevo</v>
          </cell>
          <cell r="E149">
            <v>3.4780000000000002</v>
          </cell>
          <cell r="F149">
            <v>25662617</v>
          </cell>
          <cell r="G149">
            <v>25995324</v>
          </cell>
          <cell r="H149">
            <v>26321036</v>
          </cell>
          <cell r="I149">
            <v>26641453</v>
          </cell>
          <cell r="J149">
            <v>26958549</v>
          </cell>
          <cell r="K149">
            <v>27274266</v>
          </cell>
          <cell r="L149">
            <v>27588577</v>
          </cell>
          <cell r="M149">
            <v>27902760</v>
          </cell>
          <cell r="N149">
            <v>28221492</v>
          </cell>
          <cell r="O149">
            <v>28550628</v>
          </cell>
          <cell r="P149">
            <v>28893953</v>
          </cell>
          <cell r="Q149">
            <v>29253540</v>
          </cell>
          <cell r="R149">
            <v>29627259</v>
          </cell>
          <cell r="S149">
            <v>30009380</v>
          </cell>
          <cell r="T149">
            <v>30391689</v>
          </cell>
          <cell r="U149">
            <v>30767960</v>
          </cell>
        </row>
        <row r="150">
          <cell r="A150" t="str">
            <v>Philippines</v>
          </cell>
          <cell r="B150" t="str">
            <v>PHL</v>
          </cell>
          <cell r="C150" t="str">
            <v>WPR</v>
          </cell>
          <cell r="D150" t="str">
            <v>Peso</v>
          </cell>
          <cell r="E150">
            <v>54.951999999999998</v>
          </cell>
          <cell r="F150">
            <v>76213060</v>
          </cell>
          <cell r="G150">
            <v>77833803</v>
          </cell>
          <cell r="H150">
            <v>79489929</v>
          </cell>
          <cell r="I150">
            <v>81172343</v>
          </cell>
          <cell r="J150">
            <v>82867926</v>
          </cell>
          <cell r="K150">
            <v>84566163</v>
          </cell>
          <cell r="L150">
            <v>86263713</v>
          </cell>
          <cell r="M150">
            <v>87960115</v>
          </cell>
          <cell r="N150">
            <v>89651082</v>
          </cell>
          <cell r="O150">
            <v>91332466</v>
          </cell>
          <cell r="P150">
            <v>93000873</v>
          </cell>
          <cell r="Q150">
            <v>94653106</v>
          </cell>
          <cell r="R150">
            <v>96287502</v>
          </cell>
          <cell r="S150">
            <v>97904331</v>
          </cell>
          <cell r="T150">
            <v>99505002</v>
          </cell>
          <cell r="U150">
            <v>101090313</v>
          </cell>
        </row>
        <row r="151">
          <cell r="A151" t="str">
            <v>Poland</v>
          </cell>
          <cell r="B151" t="str">
            <v>POL</v>
          </cell>
          <cell r="C151" t="str">
            <v>CEUR</v>
          </cell>
          <cell r="F151">
            <v>38432879</v>
          </cell>
          <cell r="G151">
            <v>38384383</v>
          </cell>
          <cell r="H151">
            <v>38338414</v>
          </cell>
          <cell r="I151">
            <v>38293598</v>
          </cell>
          <cell r="J151">
            <v>38246727</v>
          </cell>
          <cell r="K151">
            <v>38195558</v>
          </cell>
          <cell r="L151">
            <v>38140107</v>
          </cell>
          <cell r="M151">
            <v>38081970</v>
          </cell>
          <cell r="N151">
            <v>38022140</v>
          </cell>
          <cell r="O151">
            <v>37961944</v>
          </cell>
          <cell r="P151">
            <v>37902109</v>
          </cell>
          <cell r="Q151">
            <v>37842885</v>
          </cell>
          <cell r="R151">
            <v>37783302</v>
          </cell>
          <cell r="S151">
            <v>37721323</v>
          </cell>
          <cell r="T151">
            <v>37654183</v>
          </cell>
          <cell r="U151">
            <v>37579698</v>
          </cell>
        </row>
        <row r="152">
          <cell r="A152" t="str">
            <v>Portugal</v>
          </cell>
          <cell r="B152" t="str">
            <v>POR</v>
          </cell>
          <cell r="C152" t="str">
            <v>EME</v>
          </cell>
          <cell r="F152">
            <v>10227339</v>
          </cell>
          <cell r="G152">
            <v>10284495</v>
          </cell>
          <cell r="H152">
            <v>10346365</v>
          </cell>
          <cell r="I152">
            <v>10410002</v>
          </cell>
          <cell r="J152">
            <v>10471586</v>
          </cell>
          <cell r="K152">
            <v>10528226</v>
          </cell>
          <cell r="L152">
            <v>10578659</v>
          </cell>
          <cell r="M152">
            <v>10623032</v>
          </cell>
          <cell r="N152">
            <v>10661632</v>
          </cell>
          <cell r="O152">
            <v>10695337</v>
          </cell>
          <cell r="P152">
            <v>10724806</v>
          </cell>
          <cell r="Q152">
            <v>10749885</v>
          </cell>
          <cell r="R152">
            <v>10770185</v>
          </cell>
          <cell r="S152">
            <v>10785929</v>
          </cell>
          <cell r="T152">
            <v>10797433</v>
          </cell>
          <cell r="U152">
            <v>10804990</v>
          </cell>
        </row>
        <row r="153">
          <cell r="A153" t="str">
            <v>Puerto Rico</v>
          </cell>
          <cell r="B153" t="str">
            <v>PUR</v>
          </cell>
          <cell r="C153" t="str">
            <v>LAC</v>
          </cell>
          <cell r="F153">
            <v>3834100</v>
          </cell>
          <cell r="G153">
            <v>3858070</v>
          </cell>
          <cell r="H153">
            <v>3880991</v>
          </cell>
          <cell r="I153">
            <v>3903169</v>
          </cell>
          <cell r="J153">
            <v>3925000</v>
          </cell>
          <cell r="K153">
            <v>3946779</v>
          </cell>
          <cell r="L153">
            <v>3968624</v>
          </cell>
          <cell r="M153">
            <v>3990505</v>
          </cell>
          <cell r="N153">
            <v>4012389</v>
          </cell>
          <cell r="O153">
            <v>4034180</v>
          </cell>
          <cell r="P153">
            <v>4055797</v>
          </cell>
          <cell r="Q153">
            <v>4077251</v>
          </cell>
          <cell r="R153">
            <v>4098548</v>
          </cell>
          <cell r="S153">
            <v>4119580</v>
          </cell>
          <cell r="T153">
            <v>4140210</v>
          </cell>
          <cell r="U153">
            <v>4160326</v>
          </cell>
        </row>
        <row r="154">
          <cell r="A154" t="str">
            <v>Qatar</v>
          </cell>
          <cell r="B154" t="str">
            <v>QAT</v>
          </cell>
          <cell r="C154" t="str">
            <v>EMR</v>
          </cell>
          <cell r="F154">
            <v>616719</v>
          </cell>
          <cell r="G154">
            <v>649239</v>
          </cell>
          <cell r="H154">
            <v>687014</v>
          </cell>
          <cell r="I154">
            <v>726840</v>
          </cell>
          <cell r="J154">
            <v>764283</v>
          </cell>
          <cell r="K154">
            <v>796186</v>
          </cell>
          <cell r="L154">
            <v>821313</v>
          </cell>
          <cell r="M154">
            <v>840634</v>
          </cell>
          <cell r="N154">
            <v>855896</v>
          </cell>
          <cell r="O154">
            <v>869859</v>
          </cell>
          <cell r="P154">
            <v>884559</v>
          </cell>
          <cell r="Q154">
            <v>900402</v>
          </cell>
          <cell r="R154">
            <v>916767</v>
          </cell>
          <cell r="S154">
            <v>933447</v>
          </cell>
          <cell r="T154">
            <v>949972</v>
          </cell>
          <cell r="U154">
            <v>965993</v>
          </cell>
        </row>
        <row r="155">
          <cell r="A155" t="str">
            <v>Republic of Korea</v>
          </cell>
          <cell r="B155" t="str">
            <v>KOR</v>
          </cell>
          <cell r="C155" t="str">
            <v>WPR</v>
          </cell>
          <cell r="F155">
            <v>46780246</v>
          </cell>
          <cell r="G155">
            <v>47047215</v>
          </cell>
          <cell r="H155">
            <v>47281557</v>
          </cell>
          <cell r="I155">
            <v>47490388</v>
          </cell>
          <cell r="J155">
            <v>47683978</v>
          </cell>
          <cell r="K155">
            <v>47869837</v>
          </cell>
          <cell r="L155">
            <v>48050441</v>
          </cell>
          <cell r="M155">
            <v>48223854</v>
          </cell>
          <cell r="N155">
            <v>48387832</v>
          </cell>
          <cell r="O155">
            <v>48538424</v>
          </cell>
          <cell r="P155">
            <v>48672785</v>
          </cell>
          <cell r="Q155">
            <v>48790751</v>
          </cell>
          <cell r="R155">
            <v>48893654</v>
          </cell>
          <cell r="S155">
            <v>48981850</v>
          </cell>
          <cell r="T155">
            <v>49055975</v>
          </cell>
          <cell r="U155">
            <v>49116551</v>
          </cell>
        </row>
        <row r="156">
          <cell r="A156" t="str">
            <v>Republic of Moldova</v>
          </cell>
          <cell r="B156" t="str">
            <v>MDA</v>
          </cell>
          <cell r="C156" t="str">
            <v>EEUR</v>
          </cell>
          <cell r="F156">
            <v>4145437</v>
          </cell>
          <cell r="G156">
            <v>4089202</v>
          </cell>
          <cell r="H156">
            <v>4032768</v>
          </cell>
          <cell r="I156">
            <v>3977596</v>
          </cell>
          <cell r="J156">
            <v>3925170</v>
          </cell>
          <cell r="K156">
            <v>3876661</v>
          </cell>
          <cell r="L156">
            <v>3832709</v>
          </cell>
          <cell r="M156">
            <v>3793603</v>
          </cell>
          <cell r="N156">
            <v>3759599</v>
          </cell>
          <cell r="O156">
            <v>3730744</v>
          </cell>
          <cell r="P156">
            <v>3706905</v>
          </cell>
          <cell r="Q156">
            <v>3688353</v>
          </cell>
          <cell r="R156">
            <v>3674722</v>
          </cell>
          <cell r="S156">
            <v>3664382</v>
          </cell>
          <cell r="T156">
            <v>3655139</v>
          </cell>
          <cell r="U156">
            <v>3645323</v>
          </cell>
        </row>
        <row r="157">
          <cell r="A157" t="str">
            <v>Romania</v>
          </cell>
          <cell r="B157" t="str">
            <v>ROM</v>
          </cell>
          <cell r="C157" t="str">
            <v>EEUR</v>
          </cell>
          <cell r="F157">
            <v>22137533</v>
          </cell>
          <cell r="G157">
            <v>22032079</v>
          </cell>
          <cell r="H157">
            <v>21928149</v>
          </cell>
          <cell r="I157">
            <v>21825979</v>
          </cell>
          <cell r="J157">
            <v>21725784</v>
          </cell>
          <cell r="K157">
            <v>21627557</v>
          </cell>
          <cell r="L157">
            <v>21531732</v>
          </cell>
          <cell r="M157">
            <v>21437888</v>
          </cell>
          <cell r="N157">
            <v>21344129</v>
          </cell>
          <cell r="O157">
            <v>21247908</v>
          </cell>
          <cell r="P157">
            <v>21147492</v>
          </cell>
          <cell r="Q157">
            <v>21041841</v>
          </cell>
          <cell r="R157">
            <v>20931669</v>
          </cell>
          <cell r="S157">
            <v>20819127</v>
          </cell>
          <cell r="T157">
            <v>20707349</v>
          </cell>
          <cell r="U157">
            <v>20598493</v>
          </cell>
        </row>
        <row r="158">
          <cell r="A158" t="str">
            <v>Russian Federation</v>
          </cell>
          <cell r="B158" t="str">
            <v>RUS</v>
          </cell>
          <cell r="C158" t="str">
            <v>EEUR</v>
          </cell>
          <cell r="F158">
            <v>147423037</v>
          </cell>
          <cell r="G158">
            <v>146828433</v>
          </cell>
          <cell r="H158">
            <v>146159193</v>
          </cell>
          <cell r="I158">
            <v>145438349</v>
          </cell>
          <cell r="J158">
            <v>144695560</v>
          </cell>
          <cell r="K158">
            <v>143953092</v>
          </cell>
          <cell r="L158">
            <v>143221294</v>
          </cell>
          <cell r="M158">
            <v>142498534</v>
          </cell>
          <cell r="N158">
            <v>141780033</v>
          </cell>
          <cell r="O158">
            <v>141055586</v>
          </cell>
          <cell r="P158">
            <v>140317802</v>
          </cell>
          <cell r="Q158">
            <v>139567696</v>
          </cell>
          <cell r="R158">
            <v>138809525</v>
          </cell>
          <cell r="S158">
            <v>138042565</v>
          </cell>
          <cell r="T158">
            <v>137265914</v>
          </cell>
          <cell r="U158">
            <v>136479051</v>
          </cell>
        </row>
        <row r="159">
          <cell r="A159" t="str">
            <v>Rwanda</v>
          </cell>
          <cell r="B159" t="str">
            <v>RWA</v>
          </cell>
          <cell r="C159" t="str">
            <v>AFRhigh</v>
          </cell>
          <cell r="D159" t="str">
            <v>Franc</v>
          </cell>
          <cell r="E159">
            <v>558.47</v>
          </cell>
          <cell r="F159">
            <v>8176170</v>
          </cell>
          <cell r="G159">
            <v>8530446</v>
          </cell>
          <cell r="H159">
            <v>8761520</v>
          </cell>
          <cell r="I159">
            <v>8911990</v>
          </cell>
          <cell r="J159">
            <v>9052268</v>
          </cell>
          <cell r="K159">
            <v>9233793</v>
          </cell>
          <cell r="L159">
            <v>9464241</v>
          </cell>
          <cell r="M159">
            <v>9724575</v>
          </cell>
          <cell r="N159">
            <v>10008622</v>
          </cell>
          <cell r="O159">
            <v>10303909</v>
          </cell>
          <cell r="P159">
            <v>10601183</v>
          </cell>
          <cell r="Q159">
            <v>10900561</v>
          </cell>
          <cell r="R159">
            <v>11206097</v>
          </cell>
          <cell r="S159">
            <v>11516587</v>
          </cell>
          <cell r="T159">
            <v>11830776</v>
          </cell>
          <cell r="U159">
            <v>12147457</v>
          </cell>
        </row>
        <row r="160">
          <cell r="A160" t="str">
            <v>Saint Kitts &amp; Nevis</v>
          </cell>
          <cell r="B160" t="str">
            <v>SCN</v>
          </cell>
          <cell r="C160" t="str">
            <v>LAC</v>
          </cell>
          <cell r="F160">
            <v>46053</v>
          </cell>
          <cell r="G160">
            <v>46664</v>
          </cell>
          <cell r="H160">
            <v>47276</v>
          </cell>
          <cell r="I160">
            <v>47889</v>
          </cell>
          <cell r="J160">
            <v>48509</v>
          </cell>
          <cell r="K160">
            <v>49138</v>
          </cell>
          <cell r="L160">
            <v>49774</v>
          </cell>
          <cell r="M160">
            <v>50417</v>
          </cell>
          <cell r="N160">
            <v>51065</v>
          </cell>
          <cell r="O160">
            <v>51715</v>
          </cell>
          <cell r="P160">
            <v>52368</v>
          </cell>
          <cell r="Q160">
            <v>53022</v>
          </cell>
          <cell r="R160">
            <v>53676</v>
          </cell>
          <cell r="S160">
            <v>54327</v>
          </cell>
          <cell r="T160">
            <v>54975</v>
          </cell>
          <cell r="U160">
            <v>55616</v>
          </cell>
        </row>
        <row r="161">
          <cell r="A161" t="str">
            <v>Saint Lucia</v>
          </cell>
          <cell r="B161" t="str">
            <v>SAL</v>
          </cell>
          <cell r="C161" t="str">
            <v>LAC</v>
          </cell>
          <cell r="F161">
            <v>152699</v>
          </cell>
          <cell r="G161">
            <v>154232</v>
          </cell>
          <cell r="H161">
            <v>155882</v>
          </cell>
          <cell r="I161">
            <v>157627</v>
          </cell>
          <cell r="J161">
            <v>159423</v>
          </cell>
          <cell r="K161">
            <v>161240</v>
          </cell>
          <cell r="L161">
            <v>163071</v>
          </cell>
          <cell r="M161">
            <v>164923</v>
          </cell>
          <cell r="N161">
            <v>166789</v>
          </cell>
          <cell r="O161">
            <v>168660</v>
          </cell>
          <cell r="P161">
            <v>170532</v>
          </cell>
          <cell r="Q161">
            <v>172398</v>
          </cell>
          <cell r="R161">
            <v>174251</v>
          </cell>
          <cell r="S161">
            <v>176086</v>
          </cell>
          <cell r="T161">
            <v>177895</v>
          </cell>
          <cell r="U161">
            <v>179675</v>
          </cell>
        </row>
        <row r="162">
          <cell r="A162" t="str">
            <v>Samoa</v>
          </cell>
          <cell r="B162" t="str">
            <v>SMA</v>
          </cell>
          <cell r="C162" t="str">
            <v>WPR</v>
          </cell>
          <cell r="F162">
            <v>177475</v>
          </cell>
          <cell r="G162">
            <v>178922</v>
          </cell>
          <cell r="H162">
            <v>180169</v>
          </cell>
          <cell r="I162">
            <v>181315</v>
          </cell>
          <cell r="J162">
            <v>182507</v>
          </cell>
          <cell r="K162">
            <v>183845</v>
          </cell>
          <cell r="L162">
            <v>185366</v>
          </cell>
          <cell r="M162">
            <v>187026</v>
          </cell>
          <cell r="N162">
            <v>188752</v>
          </cell>
          <cell r="O162">
            <v>190433</v>
          </cell>
          <cell r="P162">
            <v>191992</v>
          </cell>
          <cell r="Q162">
            <v>193407</v>
          </cell>
          <cell r="R162">
            <v>194708</v>
          </cell>
          <cell r="S162">
            <v>195923</v>
          </cell>
          <cell r="T162">
            <v>197102</v>
          </cell>
          <cell r="U162">
            <v>198280</v>
          </cell>
        </row>
        <row r="163">
          <cell r="A163" t="str">
            <v>San Marino</v>
          </cell>
          <cell r="B163" t="str">
            <v>SMR</v>
          </cell>
          <cell r="C163" t="str">
            <v>EME</v>
          </cell>
          <cell r="F163">
            <v>26947</v>
          </cell>
          <cell r="G163">
            <v>27509</v>
          </cell>
          <cell r="H163">
            <v>28200</v>
          </cell>
          <cell r="I163">
            <v>28946</v>
          </cell>
          <cell r="J163">
            <v>29643</v>
          </cell>
          <cell r="K163">
            <v>30214</v>
          </cell>
          <cell r="L163">
            <v>30635</v>
          </cell>
          <cell r="M163">
            <v>30926</v>
          </cell>
          <cell r="N163">
            <v>31126</v>
          </cell>
          <cell r="O163">
            <v>31289</v>
          </cell>
          <cell r="P163">
            <v>31459</v>
          </cell>
          <cell r="Q163">
            <v>31643</v>
          </cell>
          <cell r="R163">
            <v>31830</v>
          </cell>
          <cell r="S163">
            <v>32011</v>
          </cell>
          <cell r="T163">
            <v>32176</v>
          </cell>
          <cell r="U163">
            <v>32317</v>
          </cell>
        </row>
        <row r="164">
          <cell r="A164" t="str">
            <v>Sao Tome &amp; Principe</v>
          </cell>
          <cell r="B164" t="str">
            <v>STP</v>
          </cell>
          <cell r="C164" t="str">
            <v>AFRlow</v>
          </cell>
          <cell r="F164">
            <v>140131</v>
          </cell>
          <cell r="G164">
            <v>142610</v>
          </cell>
          <cell r="H164">
            <v>145106</v>
          </cell>
          <cell r="I164">
            <v>147611</v>
          </cell>
          <cell r="J164">
            <v>150118</v>
          </cell>
          <cell r="K164">
            <v>152622</v>
          </cell>
          <cell r="L164">
            <v>155126</v>
          </cell>
          <cell r="M164">
            <v>157637</v>
          </cell>
          <cell r="N164">
            <v>160174</v>
          </cell>
          <cell r="O164">
            <v>162755</v>
          </cell>
          <cell r="P164">
            <v>165397</v>
          </cell>
          <cell r="Q164">
            <v>168100</v>
          </cell>
          <cell r="R164">
            <v>170871</v>
          </cell>
          <cell r="S164">
            <v>173736</v>
          </cell>
          <cell r="T164">
            <v>176733</v>
          </cell>
          <cell r="U164">
            <v>179883</v>
          </cell>
        </row>
        <row r="165">
          <cell r="A165" t="str">
            <v>Saudi Arabia</v>
          </cell>
          <cell r="B165" t="str">
            <v>SAA</v>
          </cell>
          <cell r="C165" t="str">
            <v>EMR</v>
          </cell>
          <cell r="D165" t="str">
            <v>Riyal</v>
          </cell>
          <cell r="E165">
            <v>3.75</v>
          </cell>
          <cell r="F165">
            <v>20806589</v>
          </cell>
          <cell r="G165">
            <v>21357325</v>
          </cell>
          <cell r="H165">
            <v>21916446</v>
          </cell>
          <cell r="I165">
            <v>22480812</v>
          </cell>
          <cell r="J165">
            <v>23046972</v>
          </cell>
          <cell r="K165">
            <v>23612360</v>
          </cell>
          <cell r="L165">
            <v>24174940</v>
          </cell>
          <cell r="M165">
            <v>24734532</v>
          </cell>
          <cell r="N165">
            <v>25292816</v>
          </cell>
          <cell r="O165">
            <v>25852659</v>
          </cell>
          <cell r="P165">
            <v>26416039</v>
          </cell>
          <cell r="Q165">
            <v>26982959</v>
          </cell>
          <cell r="R165">
            <v>27552175</v>
          </cell>
          <cell r="S165">
            <v>28122923</v>
          </cell>
          <cell r="T165">
            <v>28694096</v>
          </cell>
          <cell r="U165">
            <v>29264705</v>
          </cell>
        </row>
        <row r="166">
          <cell r="A166" t="str">
            <v>Senegal</v>
          </cell>
          <cell r="B166" t="str">
            <v>SEN</v>
          </cell>
          <cell r="C166" t="str">
            <v>AFRlow</v>
          </cell>
          <cell r="D166" t="str">
            <v>Franc</v>
          </cell>
          <cell r="E166">
            <v>561.04999999999995</v>
          </cell>
          <cell r="F166">
            <v>10333507</v>
          </cell>
          <cell r="G166">
            <v>10608866</v>
          </cell>
          <cell r="H166">
            <v>10890900</v>
          </cell>
          <cell r="I166">
            <v>11179033</v>
          </cell>
          <cell r="J166">
            <v>11472432</v>
          </cell>
          <cell r="K166">
            <v>11770340</v>
          </cell>
          <cell r="L166">
            <v>12072479</v>
          </cell>
          <cell r="M166">
            <v>12378532</v>
          </cell>
          <cell r="N166">
            <v>12687621</v>
          </cell>
          <cell r="O166">
            <v>12998713</v>
          </cell>
          <cell r="P166">
            <v>13310968</v>
          </cell>
          <cell r="Q166">
            <v>13623913</v>
          </cell>
          <cell r="R166">
            <v>13937329</v>
          </cell>
          <cell r="S166">
            <v>14250968</v>
          </cell>
          <cell r="T166">
            <v>14564684</v>
          </cell>
          <cell r="U166">
            <v>14878348</v>
          </cell>
        </row>
        <row r="167">
          <cell r="A167" t="str">
            <v>Serbia</v>
          </cell>
          <cell r="B167" t="str">
            <v>SRB</v>
          </cell>
          <cell r="C167" t="str">
            <v>CEUR</v>
          </cell>
          <cell r="F167">
            <v>0</v>
          </cell>
          <cell r="G167">
            <v>0</v>
          </cell>
          <cell r="H167">
            <v>0</v>
          </cell>
          <cell r="I167">
            <v>0</v>
          </cell>
          <cell r="J167">
            <v>0</v>
          </cell>
          <cell r="K167">
            <v>9863026</v>
          </cell>
          <cell r="L167">
            <v>9850720</v>
          </cell>
          <cell r="M167">
            <v>9858426</v>
          </cell>
          <cell r="N167">
            <v>9879595</v>
          </cell>
          <cell r="O167">
            <v>9904220</v>
          </cell>
          <cell r="P167">
            <v>9924874</v>
          </cell>
          <cell r="Q167">
            <v>9939724</v>
          </cell>
          <cell r="R167">
            <v>9950650</v>
          </cell>
          <cell r="S167">
            <v>9958317</v>
          </cell>
          <cell r="T167">
            <v>9964445</v>
          </cell>
          <cell r="U167">
            <v>9970257</v>
          </cell>
        </row>
        <row r="168">
          <cell r="A168" t="str">
            <v>Serbia &amp; Montenegro</v>
          </cell>
          <cell r="B168" t="str">
            <v>YUG</v>
          </cell>
          <cell r="C168" t="str">
            <v>CEUR</v>
          </cell>
          <cell r="F168">
            <v>10800801</v>
          </cell>
          <cell r="G168">
            <v>10738420</v>
          </cell>
          <cell r="H168">
            <v>10662402</v>
          </cell>
          <cell r="I168">
            <v>10583838</v>
          </cell>
          <cell r="J168">
            <v>10516742</v>
          </cell>
          <cell r="K168">
            <v>0</v>
          </cell>
          <cell r="L168">
            <v>0</v>
          </cell>
          <cell r="M168">
            <v>0</v>
          </cell>
          <cell r="N168">
            <v>0</v>
          </cell>
          <cell r="O168">
            <v>0</v>
          </cell>
          <cell r="P168">
            <v>0</v>
          </cell>
          <cell r="Q168">
            <v>0</v>
          </cell>
          <cell r="R168">
            <v>0</v>
          </cell>
          <cell r="S168">
            <v>0</v>
          </cell>
          <cell r="T168">
            <v>0</v>
          </cell>
          <cell r="U168">
            <v>0</v>
          </cell>
        </row>
        <row r="169">
          <cell r="A169" t="str">
            <v>Seychelles</v>
          </cell>
          <cell r="B169" t="str">
            <v>SEY</v>
          </cell>
          <cell r="C169" t="str">
            <v>AFRlow</v>
          </cell>
          <cell r="F169">
            <v>81129</v>
          </cell>
          <cell r="G169">
            <v>82158</v>
          </cell>
          <cell r="H169">
            <v>83130</v>
          </cell>
          <cell r="I169">
            <v>84027</v>
          </cell>
          <cell r="J169">
            <v>84832</v>
          </cell>
          <cell r="K169">
            <v>85532</v>
          </cell>
          <cell r="L169">
            <v>86122</v>
          </cell>
          <cell r="M169">
            <v>86606</v>
          </cell>
          <cell r="N169">
            <v>87005</v>
          </cell>
          <cell r="O169">
            <v>87342</v>
          </cell>
          <cell r="P169">
            <v>87645</v>
          </cell>
          <cell r="Q169">
            <v>87913</v>
          </cell>
          <cell r="R169">
            <v>88151</v>
          </cell>
          <cell r="S169">
            <v>88396</v>
          </cell>
          <cell r="T169">
            <v>88691</v>
          </cell>
          <cell r="U169">
            <v>89065</v>
          </cell>
        </row>
        <row r="170">
          <cell r="A170" t="str">
            <v>Sierra Leone</v>
          </cell>
          <cell r="B170" t="str">
            <v>SIL</v>
          </cell>
          <cell r="C170" t="str">
            <v>AFRlow</v>
          </cell>
          <cell r="D170" t="str">
            <v>Leone</v>
          </cell>
          <cell r="E170">
            <v>2467.8200000000002</v>
          </cell>
          <cell r="F170">
            <v>4521449</v>
          </cell>
          <cell r="G170">
            <v>4703450</v>
          </cell>
          <cell r="H170">
            <v>4924199</v>
          </cell>
          <cell r="I170">
            <v>5162802</v>
          </cell>
          <cell r="J170">
            <v>5390368</v>
          </cell>
          <cell r="K170">
            <v>5586403</v>
          </cell>
          <cell r="L170">
            <v>5742694</v>
          </cell>
          <cell r="M170">
            <v>5865872</v>
          </cell>
          <cell r="N170">
            <v>5968523</v>
          </cell>
          <cell r="O170">
            <v>6070210</v>
          </cell>
          <cell r="P170">
            <v>6185248</v>
          </cell>
          <cell r="Q170">
            <v>6316911</v>
          </cell>
          <cell r="R170">
            <v>6460662</v>
          </cell>
          <cell r="S170">
            <v>6613782</v>
          </cell>
          <cell r="T170">
            <v>6771175</v>
          </cell>
          <cell r="U170">
            <v>6929145</v>
          </cell>
        </row>
        <row r="171">
          <cell r="A171" t="str">
            <v>Singapore</v>
          </cell>
          <cell r="B171" t="str">
            <v>SIN</v>
          </cell>
          <cell r="C171" t="str">
            <v>EME</v>
          </cell>
          <cell r="F171">
            <v>4017426</v>
          </cell>
          <cell r="G171">
            <v>4097137</v>
          </cell>
          <cell r="H171">
            <v>4163766</v>
          </cell>
          <cell r="I171">
            <v>4220915</v>
          </cell>
          <cell r="J171">
            <v>4274120</v>
          </cell>
          <cell r="K171">
            <v>4327468</v>
          </cell>
          <cell r="L171">
            <v>4381905</v>
          </cell>
          <cell r="M171">
            <v>4436283</v>
          </cell>
          <cell r="N171">
            <v>4490117</v>
          </cell>
          <cell r="O171">
            <v>4542324</v>
          </cell>
          <cell r="P171">
            <v>4592106</v>
          </cell>
          <cell r="Q171">
            <v>4639694</v>
          </cell>
          <cell r="R171">
            <v>4685537</v>
          </cell>
          <cell r="S171">
            <v>4729268</v>
          </cell>
          <cell r="T171">
            <v>4770393</v>
          </cell>
          <cell r="U171">
            <v>4808620</v>
          </cell>
        </row>
        <row r="172">
          <cell r="A172" t="str">
            <v>Slovakia</v>
          </cell>
          <cell r="B172" t="str">
            <v>SVK</v>
          </cell>
          <cell r="C172" t="str">
            <v>CEUR</v>
          </cell>
          <cell r="F172">
            <v>5387539</v>
          </cell>
          <cell r="G172">
            <v>5387850</v>
          </cell>
          <cell r="H172">
            <v>5387515</v>
          </cell>
          <cell r="I172">
            <v>5386981</v>
          </cell>
          <cell r="J172">
            <v>5386702</v>
          </cell>
          <cell r="K172">
            <v>5386995</v>
          </cell>
          <cell r="L172">
            <v>5388119</v>
          </cell>
          <cell r="M172">
            <v>5390035</v>
          </cell>
          <cell r="N172">
            <v>5392350</v>
          </cell>
          <cell r="O172">
            <v>5394464</v>
          </cell>
          <cell r="P172">
            <v>5395917</v>
          </cell>
          <cell r="Q172">
            <v>5396575</v>
          </cell>
          <cell r="R172">
            <v>5396506</v>
          </cell>
          <cell r="S172">
            <v>5395680</v>
          </cell>
          <cell r="T172">
            <v>5394112</v>
          </cell>
          <cell r="U172">
            <v>5391796</v>
          </cell>
        </row>
        <row r="173">
          <cell r="A173" t="str">
            <v>Slovenia</v>
          </cell>
          <cell r="B173" t="str">
            <v>SVN</v>
          </cell>
          <cell r="C173" t="str">
            <v>CEUR</v>
          </cell>
          <cell r="F173">
            <v>1983628</v>
          </cell>
          <cell r="G173">
            <v>1987176</v>
          </cell>
          <cell r="H173">
            <v>1990791</v>
          </cell>
          <cell r="I173">
            <v>1994247</v>
          </cell>
          <cell r="J173">
            <v>1997206</v>
          </cell>
          <cell r="K173">
            <v>1999425</v>
          </cell>
          <cell r="L173">
            <v>2000831</v>
          </cell>
          <cell r="M173">
            <v>2001510</v>
          </cell>
          <cell r="N173">
            <v>2001578</v>
          </cell>
          <cell r="O173">
            <v>2001217</v>
          </cell>
          <cell r="P173">
            <v>2000554</v>
          </cell>
          <cell r="Q173">
            <v>1999620</v>
          </cell>
          <cell r="R173">
            <v>1998364</v>
          </cell>
          <cell r="S173">
            <v>1996744</v>
          </cell>
          <cell r="T173">
            <v>1994689</v>
          </cell>
          <cell r="U173">
            <v>1992149</v>
          </cell>
        </row>
        <row r="174">
          <cell r="A174" t="str">
            <v>Solomon Islands</v>
          </cell>
          <cell r="B174" t="str">
            <v>SOL</v>
          </cell>
          <cell r="C174" t="str">
            <v>WPR</v>
          </cell>
          <cell r="D174" t="str">
            <v>Solomon Island Dollar</v>
          </cell>
          <cell r="E174">
            <v>7.5187999999999997</v>
          </cell>
          <cell r="F174">
            <v>415426</v>
          </cell>
          <cell r="G174">
            <v>426623</v>
          </cell>
          <cell r="H174">
            <v>437943</v>
          </cell>
          <cell r="I174">
            <v>449363</v>
          </cell>
          <cell r="J174">
            <v>460862</v>
          </cell>
          <cell r="K174">
            <v>472419</v>
          </cell>
          <cell r="L174">
            <v>484022</v>
          </cell>
          <cell r="M174">
            <v>495660</v>
          </cell>
          <cell r="N174">
            <v>507321</v>
          </cell>
          <cell r="O174">
            <v>518994</v>
          </cell>
          <cell r="P174">
            <v>530668</v>
          </cell>
          <cell r="Q174">
            <v>542334</v>
          </cell>
          <cell r="R174">
            <v>553989</v>
          </cell>
          <cell r="S174">
            <v>565634</v>
          </cell>
          <cell r="T174">
            <v>577277</v>
          </cell>
          <cell r="U174">
            <v>588923</v>
          </cell>
        </row>
        <row r="175">
          <cell r="A175" t="str">
            <v>Somalia</v>
          </cell>
          <cell r="B175" t="str">
            <v>SOM</v>
          </cell>
          <cell r="C175" t="str">
            <v>EMR</v>
          </cell>
          <cell r="D175" t="str">
            <v>Shilling</v>
          </cell>
          <cell r="E175">
            <v>8500</v>
          </cell>
          <cell r="F175">
            <v>7055075</v>
          </cell>
          <cell r="G175">
            <v>7272271</v>
          </cell>
          <cell r="H175">
            <v>7494075</v>
          </cell>
          <cell r="I175">
            <v>7720566</v>
          </cell>
          <cell r="J175">
            <v>7954159</v>
          </cell>
          <cell r="K175">
            <v>8196395</v>
          </cell>
          <cell r="L175">
            <v>8445397</v>
          </cell>
          <cell r="M175">
            <v>8698534</v>
          </cell>
          <cell r="N175">
            <v>8956006</v>
          </cell>
          <cell r="O175">
            <v>9218539</v>
          </cell>
          <cell r="P175">
            <v>9486479</v>
          </cell>
          <cell r="Q175">
            <v>9759568</v>
          </cell>
          <cell r="R175">
            <v>10036827</v>
          </cell>
          <cell r="S175">
            <v>10317071</v>
          </cell>
          <cell r="T175">
            <v>10598823</v>
          </cell>
          <cell r="U175">
            <v>10880958</v>
          </cell>
        </row>
        <row r="176">
          <cell r="A176" t="str">
            <v>South Africa</v>
          </cell>
          <cell r="B176" t="str">
            <v>SOA</v>
          </cell>
          <cell r="C176" t="str">
            <v>AFRhigh</v>
          </cell>
          <cell r="D176" t="str">
            <v>Rand</v>
          </cell>
          <cell r="E176">
            <v>6.9523700000000002</v>
          </cell>
          <cell r="F176">
            <v>45398280</v>
          </cell>
          <cell r="G176">
            <v>46017150</v>
          </cell>
          <cell r="H176">
            <v>46580809</v>
          </cell>
          <cell r="I176">
            <v>47088767</v>
          </cell>
          <cell r="J176">
            <v>47540927</v>
          </cell>
          <cell r="K176">
            <v>47938663</v>
          </cell>
          <cell r="L176">
            <v>48282459</v>
          </cell>
          <cell r="M176">
            <v>48576764</v>
          </cell>
          <cell r="N176">
            <v>48832134</v>
          </cell>
          <cell r="O176">
            <v>49062172</v>
          </cell>
          <cell r="P176">
            <v>49277824</v>
          </cell>
          <cell r="Q176">
            <v>49483761</v>
          </cell>
          <cell r="R176">
            <v>49681508</v>
          </cell>
          <cell r="S176">
            <v>49874883</v>
          </cell>
          <cell r="T176">
            <v>50066958</v>
          </cell>
          <cell r="U176">
            <v>50260136</v>
          </cell>
        </row>
        <row r="177">
          <cell r="A177" t="str">
            <v>Spain</v>
          </cell>
          <cell r="B177" t="str">
            <v>SPA</v>
          </cell>
          <cell r="C177" t="str">
            <v>EME</v>
          </cell>
          <cell r="F177">
            <v>40229429</v>
          </cell>
          <cell r="G177">
            <v>40742013</v>
          </cell>
          <cell r="H177">
            <v>41388300</v>
          </cell>
          <cell r="I177">
            <v>42103324</v>
          </cell>
          <cell r="J177">
            <v>42795447</v>
          </cell>
          <cell r="K177">
            <v>43397491</v>
          </cell>
          <cell r="L177">
            <v>43886817</v>
          </cell>
          <cell r="M177">
            <v>44279182</v>
          </cell>
          <cell r="N177">
            <v>44592771</v>
          </cell>
          <cell r="O177">
            <v>44860810</v>
          </cell>
          <cell r="P177">
            <v>45108136</v>
          </cell>
          <cell r="Q177">
            <v>45336380</v>
          </cell>
          <cell r="R177">
            <v>45536765</v>
          </cell>
          <cell r="S177">
            <v>45712405</v>
          </cell>
          <cell r="T177">
            <v>45865873</v>
          </cell>
          <cell r="U177">
            <v>45999549</v>
          </cell>
        </row>
        <row r="178">
          <cell r="A178" t="str">
            <v>Sri Lanka</v>
          </cell>
          <cell r="B178" t="str">
            <v>SRL</v>
          </cell>
          <cell r="C178" t="str">
            <v>SEAR</v>
          </cell>
          <cell r="D178" t="str">
            <v>Rupee</v>
          </cell>
          <cell r="E178">
            <v>94.512</v>
          </cell>
          <cell r="F178">
            <v>18713711</v>
          </cell>
          <cell r="G178">
            <v>18805329</v>
          </cell>
          <cell r="H178">
            <v>18887160</v>
          </cell>
          <cell r="I178">
            <v>18963554</v>
          </cell>
          <cell r="J178">
            <v>19040092</v>
          </cell>
          <cell r="K178">
            <v>19120763</v>
          </cell>
          <cell r="L178">
            <v>19207441</v>
          </cell>
          <cell r="M178">
            <v>19299189</v>
          </cell>
          <cell r="N178">
            <v>19393638</v>
          </cell>
          <cell r="O178">
            <v>19486975</v>
          </cell>
          <cell r="P178">
            <v>19576324</v>
          </cell>
          <cell r="Q178">
            <v>19661004</v>
          </cell>
          <cell r="R178">
            <v>19741652</v>
          </cell>
          <cell r="S178">
            <v>19818206</v>
          </cell>
          <cell r="T178">
            <v>19890883</v>
          </cell>
          <cell r="U178">
            <v>19959725</v>
          </cell>
        </row>
        <row r="179">
          <cell r="A179" t="str">
            <v>St Vincent &amp; Grenadines</v>
          </cell>
          <cell r="B179" t="str">
            <v>SAV</v>
          </cell>
          <cell r="C179" t="str">
            <v>LAC</v>
          </cell>
          <cell r="F179">
            <v>115949</v>
          </cell>
          <cell r="G179">
            <v>116567</v>
          </cell>
          <cell r="H179">
            <v>117201</v>
          </cell>
          <cell r="I179">
            <v>117847</v>
          </cell>
          <cell r="J179">
            <v>118494</v>
          </cell>
          <cell r="K179">
            <v>119137</v>
          </cell>
          <cell r="L179">
            <v>119772</v>
          </cell>
          <cell r="M179">
            <v>120398</v>
          </cell>
          <cell r="N179">
            <v>121010</v>
          </cell>
          <cell r="O179">
            <v>121599</v>
          </cell>
          <cell r="P179">
            <v>122159</v>
          </cell>
          <cell r="Q179">
            <v>122687</v>
          </cell>
          <cell r="R179">
            <v>123178</v>
          </cell>
          <cell r="S179">
            <v>123630</v>
          </cell>
          <cell r="T179">
            <v>124039</v>
          </cell>
          <cell r="U179">
            <v>124399</v>
          </cell>
        </row>
        <row r="180">
          <cell r="A180" t="str">
            <v>Sudan</v>
          </cell>
          <cell r="B180" t="str">
            <v>SUD</v>
          </cell>
          <cell r="C180" t="str">
            <v>EMR</v>
          </cell>
          <cell r="D180" t="str">
            <v>Dinar</v>
          </cell>
          <cell r="E180">
            <v>261.11</v>
          </cell>
          <cell r="F180">
            <v>33348627</v>
          </cell>
          <cell r="G180">
            <v>34063430</v>
          </cell>
          <cell r="H180">
            <v>34752339</v>
          </cell>
          <cell r="I180">
            <v>35436381</v>
          </cell>
          <cell r="J180">
            <v>36145241</v>
          </cell>
          <cell r="K180">
            <v>36899747</v>
          </cell>
          <cell r="L180">
            <v>37707483</v>
          </cell>
          <cell r="M180">
            <v>38560492</v>
          </cell>
          <cell r="N180">
            <v>39445014</v>
          </cell>
          <cell r="O180">
            <v>40340108</v>
          </cell>
          <cell r="P180">
            <v>41230247</v>
          </cell>
          <cell r="Q180">
            <v>42110971</v>
          </cell>
          <cell r="R180">
            <v>42986124</v>
          </cell>
          <cell r="S180">
            <v>43858273</v>
          </cell>
          <cell r="T180">
            <v>44732639</v>
          </cell>
          <cell r="U180">
            <v>45612622</v>
          </cell>
        </row>
        <row r="181">
          <cell r="A181" t="str">
            <v>Suriname</v>
          </cell>
          <cell r="B181" t="str">
            <v>SUR</v>
          </cell>
          <cell r="C181" t="str">
            <v>LAC</v>
          </cell>
          <cell r="D181" t="str">
            <v>Guilder</v>
          </cell>
          <cell r="E181">
            <v>2625</v>
          </cell>
          <cell r="F181">
            <v>436443</v>
          </cell>
          <cell r="G181">
            <v>440114</v>
          </cell>
          <cell r="H181">
            <v>443485</v>
          </cell>
          <cell r="I181">
            <v>446609</v>
          </cell>
          <cell r="J181">
            <v>449579</v>
          </cell>
          <cell r="K181">
            <v>452468</v>
          </cell>
          <cell r="L181">
            <v>455273</v>
          </cell>
          <cell r="M181">
            <v>457961</v>
          </cell>
          <cell r="N181">
            <v>460530</v>
          </cell>
          <cell r="O181">
            <v>462972</v>
          </cell>
          <cell r="P181">
            <v>465282</v>
          </cell>
          <cell r="Q181">
            <v>467461</v>
          </cell>
          <cell r="R181">
            <v>469511</v>
          </cell>
          <cell r="S181">
            <v>471421</v>
          </cell>
          <cell r="T181">
            <v>473179</v>
          </cell>
          <cell r="U181">
            <v>474776</v>
          </cell>
        </row>
        <row r="182">
          <cell r="A182" t="str">
            <v>Swaziland</v>
          </cell>
          <cell r="B182" t="str">
            <v>SWZ</v>
          </cell>
          <cell r="C182" t="str">
            <v>AFRhigh</v>
          </cell>
          <cell r="D182" t="str">
            <v>Lilangeni</v>
          </cell>
          <cell r="E182">
            <v>6.9516857838025716</v>
          </cell>
          <cell r="F182">
            <v>1058185</v>
          </cell>
          <cell r="G182">
            <v>1074566</v>
          </cell>
          <cell r="H182">
            <v>1089300</v>
          </cell>
          <cell r="I182">
            <v>1102437</v>
          </cell>
          <cell r="J182">
            <v>1114131</v>
          </cell>
          <cell r="K182">
            <v>1124529</v>
          </cell>
          <cell r="L182">
            <v>1133614</v>
          </cell>
          <cell r="M182">
            <v>1141423</v>
          </cell>
          <cell r="N182">
            <v>1148255</v>
          </cell>
          <cell r="O182">
            <v>1154497</v>
          </cell>
          <cell r="P182">
            <v>1160455</v>
          </cell>
          <cell r="Q182">
            <v>1166245</v>
          </cell>
          <cell r="R182">
            <v>1171886</v>
          </cell>
          <cell r="S182">
            <v>1177473</v>
          </cell>
          <cell r="T182">
            <v>1183078</v>
          </cell>
          <cell r="U182">
            <v>1188748</v>
          </cell>
        </row>
        <row r="183">
          <cell r="A183" t="str">
            <v>Sweden</v>
          </cell>
          <cell r="B183" t="str">
            <v>SWE</v>
          </cell>
          <cell r="C183" t="str">
            <v>EME</v>
          </cell>
          <cell r="F183">
            <v>8867689</v>
          </cell>
          <cell r="G183">
            <v>8889328</v>
          </cell>
          <cell r="H183">
            <v>8919969</v>
          </cell>
          <cell r="I183">
            <v>8957369</v>
          </cell>
          <cell r="J183">
            <v>8997688</v>
          </cell>
          <cell r="K183">
            <v>9038049</v>
          </cell>
          <cell r="L183">
            <v>9078176</v>
          </cell>
          <cell r="M183">
            <v>9118954</v>
          </cell>
          <cell r="N183">
            <v>9159978</v>
          </cell>
          <cell r="O183">
            <v>9200934</v>
          </cell>
          <cell r="P183">
            <v>9241600</v>
          </cell>
          <cell r="Q183">
            <v>9281573</v>
          </cell>
          <cell r="R183">
            <v>9320766</v>
          </cell>
          <cell r="S183">
            <v>9359697</v>
          </cell>
          <cell r="T183">
            <v>9399160</v>
          </cell>
          <cell r="U183">
            <v>9439692</v>
          </cell>
        </row>
        <row r="184">
          <cell r="A184" t="str">
            <v>Switzerland</v>
          </cell>
          <cell r="B184" t="str">
            <v>SWI</v>
          </cell>
          <cell r="C184" t="str">
            <v>EME</v>
          </cell>
          <cell r="F184">
            <v>7263234</v>
          </cell>
          <cell r="G184">
            <v>7291780</v>
          </cell>
          <cell r="H184">
            <v>7323811</v>
          </cell>
          <cell r="I184">
            <v>7357994</v>
          </cell>
          <cell r="J184">
            <v>7392067</v>
          </cell>
          <cell r="K184">
            <v>7424389</v>
          </cell>
          <cell r="L184">
            <v>7454795</v>
          </cell>
          <cell r="M184">
            <v>7483972</v>
          </cell>
          <cell r="N184">
            <v>7512120</v>
          </cell>
          <cell r="O184">
            <v>7539622</v>
          </cell>
          <cell r="P184">
            <v>7566783</v>
          </cell>
          <cell r="Q184">
            <v>7593590</v>
          </cell>
          <cell r="R184">
            <v>7619990</v>
          </cell>
          <cell r="S184">
            <v>7646223</v>
          </cell>
          <cell r="T184">
            <v>7672586</v>
          </cell>
          <cell r="U184">
            <v>7699294</v>
          </cell>
        </row>
        <row r="185">
          <cell r="A185" t="str">
            <v>Syrian Arab Republic</v>
          </cell>
          <cell r="B185" t="str">
            <v>SYR</v>
          </cell>
          <cell r="C185" t="str">
            <v>EMR</v>
          </cell>
          <cell r="D185" t="str">
            <v>Pound</v>
          </cell>
          <cell r="E185">
            <v>11.225</v>
          </cell>
          <cell r="F185">
            <v>16510861</v>
          </cell>
          <cell r="G185">
            <v>16949340</v>
          </cell>
          <cell r="H185">
            <v>17411357</v>
          </cell>
          <cell r="I185">
            <v>17893264</v>
          </cell>
          <cell r="J185">
            <v>18389228</v>
          </cell>
          <cell r="K185">
            <v>18893881</v>
          </cell>
          <cell r="L185">
            <v>19407558</v>
          </cell>
          <cell r="M185">
            <v>19928518</v>
          </cell>
          <cell r="N185">
            <v>20446734</v>
          </cell>
          <cell r="O185">
            <v>20949512</v>
          </cell>
          <cell r="P185">
            <v>21428048</v>
          </cell>
          <cell r="Q185">
            <v>21877375</v>
          </cell>
          <cell r="R185">
            <v>22300240</v>
          </cell>
          <cell r="S185">
            <v>22705225</v>
          </cell>
          <cell r="T185">
            <v>23105243</v>
          </cell>
          <cell r="U185">
            <v>23509678</v>
          </cell>
        </row>
        <row r="186">
          <cell r="A186" t="str">
            <v>Tajikistan</v>
          </cell>
          <cell r="B186" t="str">
            <v>TJK</v>
          </cell>
          <cell r="C186" t="str">
            <v>EEUR</v>
          </cell>
          <cell r="D186" t="str">
            <v>Somoni</v>
          </cell>
          <cell r="E186">
            <v>3090</v>
          </cell>
          <cell r="F186">
            <v>6172835</v>
          </cell>
          <cell r="G186">
            <v>6245969</v>
          </cell>
          <cell r="H186">
            <v>6317813</v>
          </cell>
          <cell r="I186">
            <v>6390641</v>
          </cell>
          <cell r="J186">
            <v>6467377</v>
          </cell>
          <cell r="K186">
            <v>6550213</v>
          </cell>
          <cell r="L186">
            <v>6639837</v>
          </cell>
          <cell r="M186">
            <v>6735996</v>
          </cell>
          <cell r="N186">
            <v>6838716</v>
          </cell>
          <cell r="O186">
            <v>6947678</v>
          </cell>
          <cell r="P186">
            <v>7062446</v>
          </cell>
          <cell r="Q186">
            <v>7183136</v>
          </cell>
          <cell r="R186">
            <v>7309345</v>
          </cell>
          <cell r="S186">
            <v>7439393</v>
          </cell>
          <cell r="T186">
            <v>7571066</v>
          </cell>
          <cell r="U186">
            <v>7702612</v>
          </cell>
        </row>
        <row r="187">
          <cell r="A187" t="str">
            <v>TFYR Macedonia</v>
          </cell>
          <cell r="B187" t="str">
            <v>MKD</v>
          </cell>
          <cell r="C187" t="str">
            <v>CEUR</v>
          </cell>
          <cell r="F187">
            <v>2009264</v>
          </cell>
          <cell r="G187">
            <v>2015911</v>
          </cell>
          <cell r="H187">
            <v>2021568</v>
          </cell>
          <cell r="I187">
            <v>2026320</v>
          </cell>
          <cell r="J187">
            <v>2030311</v>
          </cell>
          <cell r="K187">
            <v>2033655</v>
          </cell>
          <cell r="L187">
            <v>2036376</v>
          </cell>
          <cell r="M187">
            <v>2038464</v>
          </cell>
          <cell r="N187">
            <v>2039960</v>
          </cell>
          <cell r="O187">
            <v>2040905</v>
          </cell>
          <cell r="P187">
            <v>2041341</v>
          </cell>
          <cell r="Q187">
            <v>2041283</v>
          </cell>
          <cell r="R187">
            <v>2040763</v>
          </cell>
          <cell r="S187">
            <v>2039839</v>
          </cell>
          <cell r="T187">
            <v>2038585</v>
          </cell>
          <cell r="U187">
            <v>2037048</v>
          </cell>
        </row>
        <row r="188">
          <cell r="A188" t="str">
            <v>Thailand</v>
          </cell>
          <cell r="B188" t="str">
            <v>THA</v>
          </cell>
          <cell r="C188" t="str">
            <v>SEAR</v>
          </cell>
          <cell r="D188" t="str">
            <v>Baht</v>
          </cell>
          <cell r="E188">
            <v>39.679000000000002</v>
          </cell>
          <cell r="F188">
            <v>60665589</v>
          </cell>
          <cell r="G188">
            <v>61191592</v>
          </cell>
          <cell r="H188">
            <v>61674588</v>
          </cell>
          <cell r="I188">
            <v>62126510</v>
          </cell>
          <cell r="J188">
            <v>62565066</v>
          </cell>
          <cell r="K188">
            <v>63002911</v>
          </cell>
          <cell r="L188">
            <v>63443950</v>
          </cell>
          <cell r="M188">
            <v>63883661</v>
          </cell>
          <cell r="N188">
            <v>64316134</v>
          </cell>
          <cell r="O188">
            <v>64732050</v>
          </cell>
          <cell r="P188">
            <v>65124667</v>
          </cell>
          <cell r="Q188">
            <v>65492535</v>
          </cell>
          <cell r="R188">
            <v>65838123.000000007</v>
          </cell>
          <cell r="S188">
            <v>66163225.999999993</v>
          </cell>
          <cell r="T188">
            <v>66470886</v>
          </cell>
          <cell r="U188">
            <v>66763323.999999993</v>
          </cell>
        </row>
        <row r="189">
          <cell r="A189" t="str">
            <v>Timor-Leste</v>
          </cell>
          <cell r="B189" t="str">
            <v>TMP</v>
          </cell>
          <cell r="C189" t="str">
            <v>SEAR</v>
          </cell>
          <cell r="F189">
            <v>818523</v>
          </cell>
          <cell r="G189">
            <v>848583</v>
          </cell>
          <cell r="H189">
            <v>895825</v>
          </cell>
          <cell r="I189">
            <v>953912</v>
          </cell>
          <cell r="J189">
            <v>1013364</v>
          </cell>
          <cell r="K189">
            <v>1067285</v>
          </cell>
          <cell r="L189">
            <v>1113717</v>
          </cell>
          <cell r="M189">
            <v>1154776</v>
          </cell>
          <cell r="N189">
            <v>1192515</v>
          </cell>
          <cell r="O189">
            <v>1230459</v>
          </cell>
          <cell r="P189">
            <v>1271156</v>
          </cell>
          <cell r="Q189">
            <v>1314913</v>
          </cell>
          <cell r="R189">
            <v>1360635</v>
          </cell>
          <cell r="S189">
            <v>1407860</v>
          </cell>
          <cell r="T189">
            <v>1455794</v>
          </cell>
          <cell r="U189">
            <v>1503866</v>
          </cell>
        </row>
        <row r="190">
          <cell r="A190" t="str">
            <v>Togo</v>
          </cell>
          <cell r="B190" t="str">
            <v>TOG</v>
          </cell>
          <cell r="C190" t="str">
            <v>AFRlow</v>
          </cell>
          <cell r="D190" t="str">
            <v>Franc</v>
          </cell>
          <cell r="E190">
            <v>561.04999999999995</v>
          </cell>
          <cell r="F190">
            <v>5403039</v>
          </cell>
          <cell r="G190">
            <v>5576449</v>
          </cell>
          <cell r="H190">
            <v>5743542</v>
          </cell>
          <cell r="I190">
            <v>5906890</v>
          </cell>
          <cell r="J190">
            <v>6070843</v>
          </cell>
          <cell r="K190">
            <v>6238572</v>
          </cell>
          <cell r="L190">
            <v>6410428</v>
          </cell>
          <cell r="M190">
            <v>6585146</v>
          </cell>
          <cell r="N190">
            <v>6762421</v>
          </cell>
          <cell r="O190">
            <v>6941611</v>
          </cell>
          <cell r="P190">
            <v>7122217</v>
          </cell>
          <cell r="Q190">
            <v>7304238</v>
          </cell>
          <cell r="R190">
            <v>7487804</v>
          </cell>
          <cell r="S190">
            <v>7672663</v>
          </cell>
          <cell r="T190">
            <v>7858500</v>
          </cell>
          <cell r="U190">
            <v>8045054</v>
          </cell>
        </row>
        <row r="191">
          <cell r="A191" t="str">
            <v>Tokelau</v>
          </cell>
          <cell r="B191" t="str">
            <v>TOK</v>
          </cell>
          <cell r="C191" t="str">
            <v>WPR</v>
          </cell>
          <cell r="F191">
            <v>1517</v>
          </cell>
          <cell r="G191">
            <v>1504</v>
          </cell>
          <cell r="H191">
            <v>1479</v>
          </cell>
          <cell r="I191">
            <v>1449</v>
          </cell>
          <cell r="J191">
            <v>1421</v>
          </cell>
          <cell r="K191">
            <v>1401</v>
          </cell>
          <cell r="L191">
            <v>1391</v>
          </cell>
          <cell r="M191">
            <v>1389</v>
          </cell>
          <cell r="N191">
            <v>1392</v>
          </cell>
          <cell r="O191">
            <v>1396</v>
          </cell>
          <cell r="P191">
            <v>1399</v>
          </cell>
          <cell r="Q191">
            <v>1399</v>
          </cell>
          <cell r="R191">
            <v>1399</v>
          </cell>
          <cell r="S191">
            <v>1397</v>
          </cell>
          <cell r="T191">
            <v>1397</v>
          </cell>
          <cell r="U191">
            <v>1398</v>
          </cell>
        </row>
        <row r="192">
          <cell r="A192" t="str">
            <v>Tonga</v>
          </cell>
          <cell r="B192" t="str">
            <v>TON</v>
          </cell>
          <cell r="C192" t="str">
            <v>WPR</v>
          </cell>
          <cell r="F192">
            <v>98092</v>
          </cell>
          <cell r="G192">
            <v>98246</v>
          </cell>
          <cell r="H192">
            <v>98440</v>
          </cell>
          <cell r="I192">
            <v>98685</v>
          </cell>
          <cell r="J192">
            <v>98991</v>
          </cell>
          <cell r="K192">
            <v>99361</v>
          </cell>
          <cell r="L192">
            <v>99811</v>
          </cell>
          <cell r="M192">
            <v>100337</v>
          </cell>
          <cell r="N192">
            <v>100895</v>
          </cell>
          <cell r="O192">
            <v>101426</v>
          </cell>
          <cell r="P192">
            <v>101886</v>
          </cell>
          <cell r="Q192">
            <v>102254</v>
          </cell>
          <cell r="R192">
            <v>102553</v>
          </cell>
          <cell r="S192">
            <v>102841</v>
          </cell>
          <cell r="T192">
            <v>103204</v>
          </cell>
          <cell r="U192">
            <v>103700</v>
          </cell>
        </row>
        <row r="193">
          <cell r="A193" t="str">
            <v>Trinidad &amp; Tobago</v>
          </cell>
          <cell r="B193" t="str">
            <v>TRT</v>
          </cell>
          <cell r="C193" t="str">
            <v>LAC</v>
          </cell>
          <cell r="F193">
            <v>1300545</v>
          </cell>
          <cell r="G193">
            <v>1305464</v>
          </cell>
          <cell r="H193">
            <v>1310124</v>
          </cell>
          <cell r="I193">
            <v>1314639</v>
          </cell>
          <cell r="J193">
            <v>1319139</v>
          </cell>
          <cell r="K193">
            <v>1323722</v>
          </cell>
          <cell r="L193">
            <v>1328432</v>
          </cell>
          <cell r="M193">
            <v>1333270</v>
          </cell>
          <cell r="N193">
            <v>1338225</v>
          </cell>
          <cell r="O193">
            <v>1343267</v>
          </cell>
          <cell r="P193">
            <v>1348362</v>
          </cell>
          <cell r="Q193">
            <v>1353510</v>
          </cell>
          <cell r="R193">
            <v>1358689</v>
          </cell>
          <cell r="S193">
            <v>1363822</v>
          </cell>
          <cell r="T193">
            <v>1368811</v>
          </cell>
          <cell r="U193">
            <v>1373570</v>
          </cell>
        </row>
        <row r="194">
          <cell r="A194" t="str">
            <v>Tunisia</v>
          </cell>
          <cell r="B194" t="str">
            <v>TUN</v>
          </cell>
          <cell r="C194" t="str">
            <v>EMR</v>
          </cell>
          <cell r="F194">
            <v>9563500</v>
          </cell>
          <cell r="G194">
            <v>9672460</v>
          </cell>
          <cell r="H194">
            <v>9780271</v>
          </cell>
          <cell r="I194">
            <v>9887748</v>
          </cell>
          <cell r="J194">
            <v>9995700</v>
          </cell>
          <cell r="K194">
            <v>10104685</v>
          </cell>
          <cell r="L194">
            <v>10215222</v>
          </cell>
          <cell r="M194">
            <v>10327285</v>
          </cell>
          <cell r="N194">
            <v>10440169</v>
          </cell>
          <cell r="O194">
            <v>10552777</v>
          </cell>
          <cell r="P194">
            <v>10664281</v>
          </cell>
          <cell r="Q194">
            <v>10774440</v>
          </cell>
          <cell r="R194">
            <v>10883411</v>
          </cell>
          <cell r="S194">
            <v>10991222</v>
          </cell>
          <cell r="T194">
            <v>11098009</v>
          </cell>
          <cell r="U194">
            <v>11203826</v>
          </cell>
        </row>
        <row r="195">
          <cell r="A195" t="str">
            <v>Turkey</v>
          </cell>
          <cell r="B195" t="str">
            <v>TUR</v>
          </cell>
          <cell r="C195" t="str">
            <v>CEUR</v>
          </cell>
          <cell r="D195" t="str">
            <v>Lira</v>
          </cell>
          <cell r="E195">
            <v>1374556</v>
          </cell>
          <cell r="F195">
            <v>68158412</v>
          </cell>
          <cell r="G195">
            <v>69164100</v>
          </cell>
          <cell r="H195">
            <v>70135665</v>
          </cell>
          <cell r="I195">
            <v>71083896</v>
          </cell>
          <cell r="J195">
            <v>72024777</v>
          </cell>
          <cell r="K195">
            <v>72969723</v>
          </cell>
          <cell r="L195">
            <v>73921768</v>
          </cell>
          <cell r="M195">
            <v>74876697</v>
          </cell>
          <cell r="N195">
            <v>75829891</v>
          </cell>
          <cell r="O195">
            <v>76773946</v>
          </cell>
          <cell r="P195">
            <v>77703194</v>
          </cell>
          <cell r="Q195">
            <v>78616530</v>
          </cell>
          <cell r="R195">
            <v>79514997</v>
          </cell>
          <cell r="S195">
            <v>80397504</v>
          </cell>
          <cell r="T195">
            <v>81263200</v>
          </cell>
          <cell r="U195">
            <v>82111355</v>
          </cell>
        </row>
        <row r="196">
          <cell r="A196" t="str">
            <v>Turkmenistan</v>
          </cell>
          <cell r="B196" t="str">
            <v>TKM</v>
          </cell>
          <cell r="C196" t="str">
            <v>EEUR</v>
          </cell>
          <cell r="D196" t="str">
            <v>Manat</v>
          </cell>
          <cell r="E196">
            <v>5100</v>
          </cell>
          <cell r="F196">
            <v>4502140</v>
          </cell>
          <cell r="G196">
            <v>4564367</v>
          </cell>
          <cell r="H196">
            <v>4629911</v>
          </cell>
          <cell r="I196">
            <v>4697763</v>
          </cell>
          <cell r="J196">
            <v>4766009</v>
          </cell>
          <cell r="K196">
            <v>4833266</v>
          </cell>
          <cell r="L196">
            <v>4899456</v>
          </cell>
          <cell r="M196">
            <v>4965275</v>
          </cell>
          <cell r="N196">
            <v>5030972</v>
          </cell>
          <cell r="O196">
            <v>5096942</v>
          </cell>
          <cell r="P196">
            <v>5163430</v>
          </cell>
          <cell r="Q196">
            <v>5230404</v>
          </cell>
          <cell r="R196">
            <v>5297611</v>
          </cell>
          <cell r="S196">
            <v>5364798</v>
          </cell>
          <cell r="T196">
            <v>5431625</v>
          </cell>
          <cell r="U196">
            <v>5497776</v>
          </cell>
        </row>
        <row r="197">
          <cell r="A197" t="str">
            <v>Turks &amp; Caicos Islands</v>
          </cell>
          <cell r="B197" t="str">
            <v>TCA</v>
          </cell>
          <cell r="C197" t="str">
            <v>LAC</v>
          </cell>
          <cell r="F197">
            <v>18867</v>
          </cell>
          <cell r="G197">
            <v>19940</v>
          </cell>
          <cell r="H197">
            <v>21159</v>
          </cell>
          <cell r="I197">
            <v>22412</v>
          </cell>
          <cell r="J197">
            <v>23549</v>
          </cell>
          <cell r="K197">
            <v>24459</v>
          </cell>
          <cell r="L197">
            <v>25102</v>
          </cell>
          <cell r="M197">
            <v>25517</v>
          </cell>
          <cell r="N197">
            <v>25770</v>
          </cell>
          <cell r="O197">
            <v>25970</v>
          </cell>
          <cell r="P197">
            <v>26194</v>
          </cell>
          <cell r="Q197">
            <v>26462</v>
          </cell>
          <cell r="R197">
            <v>26751</v>
          </cell>
          <cell r="S197">
            <v>27053</v>
          </cell>
          <cell r="T197">
            <v>27350</v>
          </cell>
          <cell r="U197">
            <v>27625</v>
          </cell>
        </row>
        <row r="198">
          <cell r="A198" t="str">
            <v>Tuvalu</v>
          </cell>
          <cell r="B198" t="str">
            <v>TUV</v>
          </cell>
          <cell r="C198" t="str">
            <v>WPR</v>
          </cell>
          <cell r="F198">
            <v>10185</v>
          </cell>
          <cell r="G198">
            <v>10245</v>
          </cell>
          <cell r="H198">
            <v>10299</v>
          </cell>
          <cell r="I198">
            <v>10349</v>
          </cell>
          <cell r="J198">
            <v>10396</v>
          </cell>
          <cell r="K198">
            <v>10441</v>
          </cell>
          <cell r="L198">
            <v>10486</v>
          </cell>
          <cell r="M198">
            <v>10530</v>
          </cell>
          <cell r="N198">
            <v>10574</v>
          </cell>
          <cell r="O198">
            <v>10618</v>
          </cell>
          <cell r="P198">
            <v>10661</v>
          </cell>
          <cell r="Q198">
            <v>10704</v>
          </cell>
          <cell r="R198">
            <v>10747</v>
          </cell>
          <cell r="S198">
            <v>10791</v>
          </cell>
          <cell r="T198">
            <v>10836</v>
          </cell>
          <cell r="U198">
            <v>10884</v>
          </cell>
        </row>
        <row r="199">
          <cell r="A199" t="str">
            <v>Uganda</v>
          </cell>
          <cell r="B199" t="str">
            <v>UGA</v>
          </cell>
          <cell r="C199" t="str">
            <v>AFRhigh</v>
          </cell>
          <cell r="D199" t="str">
            <v>Shilling</v>
          </cell>
          <cell r="E199">
            <v>1990.7</v>
          </cell>
          <cell r="F199">
            <v>24689655</v>
          </cell>
          <cell r="G199">
            <v>25467495</v>
          </cell>
          <cell r="H199">
            <v>26284492</v>
          </cell>
          <cell r="I199">
            <v>27139128</v>
          </cell>
          <cell r="J199">
            <v>28027594</v>
          </cell>
          <cell r="K199">
            <v>28947181</v>
          </cell>
          <cell r="L199">
            <v>29898598</v>
          </cell>
          <cell r="M199">
            <v>30883807</v>
          </cell>
          <cell r="N199">
            <v>31902609</v>
          </cell>
          <cell r="O199">
            <v>32954658.000000004</v>
          </cell>
          <cell r="P199">
            <v>34039741</v>
          </cell>
          <cell r="Q199">
            <v>35156817</v>
          </cell>
          <cell r="R199">
            <v>36305888</v>
          </cell>
          <cell r="S199">
            <v>37488912</v>
          </cell>
          <cell r="T199">
            <v>38708600</v>
          </cell>
          <cell r="U199">
            <v>39966307</v>
          </cell>
        </row>
        <row r="200">
          <cell r="A200" t="str">
            <v>Ukraine</v>
          </cell>
          <cell r="B200" t="str">
            <v>UKR</v>
          </cell>
          <cell r="C200" t="str">
            <v>EEUR</v>
          </cell>
          <cell r="F200">
            <v>48854427</v>
          </cell>
          <cell r="G200">
            <v>48427550</v>
          </cell>
          <cell r="H200">
            <v>48027355</v>
          </cell>
          <cell r="I200">
            <v>47649046</v>
          </cell>
          <cell r="J200">
            <v>47281800</v>
          </cell>
          <cell r="K200">
            <v>46917544</v>
          </cell>
          <cell r="L200">
            <v>46557424</v>
          </cell>
          <cell r="M200">
            <v>46205379</v>
          </cell>
          <cell r="N200">
            <v>45858834</v>
          </cell>
          <cell r="O200">
            <v>45514440</v>
          </cell>
          <cell r="P200">
            <v>45169656</v>
          </cell>
          <cell r="Q200">
            <v>44823219</v>
          </cell>
          <cell r="R200">
            <v>44475205</v>
          </cell>
          <cell r="S200">
            <v>44126069</v>
          </cell>
          <cell r="T200">
            <v>43776863</v>
          </cell>
          <cell r="U200">
            <v>43428263</v>
          </cell>
        </row>
        <row r="201">
          <cell r="A201" t="str">
            <v>United Arab Emirates</v>
          </cell>
          <cell r="B201" t="str">
            <v>UAE</v>
          </cell>
          <cell r="C201" t="str">
            <v>EMR</v>
          </cell>
          <cell r="F201">
            <v>3247219</v>
          </cell>
          <cell r="G201">
            <v>3424368</v>
          </cell>
          <cell r="H201">
            <v>3602931</v>
          </cell>
          <cell r="I201">
            <v>3778838</v>
          </cell>
          <cell r="J201">
            <v>3947132</v>
          </cell>
          <cell r="K201">
            <v>4104291</v>
          </cell>
          <cell r="L201">
            <v>4248476</v>
          </cell>
          <cell r="M201">
            <v>4380439</v>
          </cell>
          <cell r="N201">
            <v>4502582</v>
          </cell>
          <cell r="O201">
            <v>4618738</v>
          </cell>
          <cell r="P201">
            <v>4731864</v>
          </cell>
          <cell r="Q201">
            <v>4842522</v>
          </cell>
          <cell r="R201">
            <v>4950248</v>
          </cell>
          <cell r="S201">
            <v>5055815</v>
          </cell>
          <cell r="T201">
            <v>5159932</v>
          </cell>
          <cell r="U201">
            <v>5263162</v>
          </cell>
        </row>
        <row r="202">
          <cell r="A202" t="str">
            <v>United Kingdom</v>
          </cell>
          <cell r="B202" t="str">
            <v>UNK</v>
          </cell>
          <cell r="C202" t="str">
            <v>EME</v>
          </cell>
          <cell r="F202">
            <v>58867587</v>
          </cell>
          <cell r="G202">
            <v>59115560</v>
          </cell>
          <cell r="H202">
            <v>59388333</v>
          </cell>
          <cell r="I202">
            <v>59676074</v>
          </cell>
          <cell r="J202">
            <v>59964950</v>
          </cell>
          <cell r="K202">
            <v>60244834</v>
          </cell>
          <cell r="L202">
            <v>60512058</v>
          </cell>
          <cell r="M202">
            <v>60768942</v>
          </cell>
          <cell r="N202">
            <v>61018648</v>
          </cell>
          <cell r="O202">
            <v>61266777</v>
          </cell>
          <cell r="P202">
            <v>61517378</v>
          </cell>
          <cell r="Q202">
            <v>61770597</v>
          </cell>
          <cell r="R202">
            <v>62024556</v>
          </cell>
          <cell r="S202">
            <v>62278967</v>
          </cell>
          <cell r="T202">
            <v>62533227</v>
          </cell>
          <cell r="U202">
            <v>62786780</v>
          </cell>
        </row>
        <row r="203">
          <cell r="A203" t="str">
            <v>UR Tanzania</v>
          </cell>
          <cell r="B203" t="str">
            <v>TAN</v>
          </cell>
          <cell r="C203" t="str">
            <v>AFRhigh</v>
          </cell>
          <cell r="F203">
            <v>33848753</v>
          </cell>
          <cell r="G203">
            <v>34712186</v>
          </cell>
          <cell r="H203">
            <v>35615114</v>
          </cell>
          <cell r="I203">
            <v>36550910</v>
          </cell>
          <cell r="J203">
            <v>37508004</v>
          </cell>
          <cell r="K203">
            <v>38477873</v>
          </cell>
          <cell r="L203">
            <v>39458709</v>
          </cell>
          <cell r="M203">
            <v>40453512</v>
          </cell>
          <cell r="N203">
            <v>41463923</v>
          </cell>
          <cell r="O203">
            <v>42492822</v>
          </cell>
          <cell r="P203">
            <v>43541652</v>
          </cell>
          <cell r="Q203">
            <v>44610617</v>
          </cell>
          <cell r="R203">
            <v>45696786</v>
          </cell>
          <cell r="S203">
            <v>46794682</v>
          </cell>
          <cell r="T203">
            <v>47897103</v>
          </cell>
          <cell r="U203">
            <v>48998650</v>
          </cell>
        </row>
        <row r="204">
          <cell r="A204" t="str">
            <v>Uruguay</v>
          </cell>
          <cell r="B204" t="str">
            <v>URU</v>
          </cell>
          <cell r="C204" t="str">
            <v>LAC</v>
          </cell>
          <cell r="F204">
            <v>3318238</v>
          </cell>
          <cell r="G204">
            <v>3324937</v>
          </cell>
          <cell r="H204">
            <v>3326395</v>
          </cell>
          <cell r="I204">
            <v>3324950</v>
          </cell>
          <cell r="J204">
            <v>3323921</v>
          </cell>
          <cell r="K204">
            <v>3325727</v>
          </cell>
          <cell r="L204">
            <v>3331195</v>
          </cell>
          <cell r="M204">
            <v>3339701</v>
          </cell>
          <cell r="N204">
            <v>3350454</v>
          </cell>
          <cell r="O204">
            <v>3362075</v>
          </cell>
          <cell r="P204">
            <v>3373551</v>
          </cell>
          <cell r="Q204">
            <v>3384736</v>
          </cell>
          <cell r="R204">
            <v>3395999</v>
          </cell>
          <cell r="S204">
            <v>3407424</v>
          </cell>
          <cell r="T204">
            <v>3419198</v>
          </cell>
          <cell r="U204">
            <v>3431430</v>
          </cell>
        </row>
        <row r="205">
          <cell r="A205" t="str">
            <v>US Virgin Islands</v>
          </cell>
          <cell r="B205" t="str">
            <v>VUS</v>
          </cell>
          <cell r="C205" t="str">
            <v>LAC</v>
          </cell>
          <cell r="F205">
            <v>110496</v>
          </cell>
          <cell r="G205">
            <v>110880</v>
          </cell>
          <cell r="H205">
            <v>111132</v>
          </cell>
          <cell r="I205">
            <v>111278</v>
          </cell>
          <cell r="J205">
            <v>111359</v>
          </cell>
          <cell r="K205">
            <v>111408</v>
          </cell>
          <cell r="L205">
            <v>111432</v>
          </cell>
          <cell r="M205">
            <v>111425</v>
          </cell>
          <cell r="N205">
            <v>111390</v>
          </cell>
          <cell r="O205">
            <v>111324</v>
          </cell>
          <cell r="P205">
            <v>111228</v>
          </cell>
          <cell r="Q205">
            <v>111105</v>
          </cell>
          <cell r="R205">
            <v>110958</v>
          </cell>
          <cell r="S205">
            <v>110791</v>
          </cell>
          <cell r="T205">
            <v>110604</v>
          </cell>
          <cell r="U205">
            <v>110401</v>
          </cell>
        </row>
        <row r="206">
          <cell r="A206" t="str">
            <v>USA</v>
          </cell>
          <cell r="B206" t="str">
            <v>USA</v>
          </cell>
          <cell r="C206" t="str">
            <v>EME</v>
          </cell>
          <cell r="F206">
            <v>284857068</v>
          </cell>
          <cell r="G206">
            <v>287836758</v>
          </cell>
          <cell r="H206">
            <v>290832028</v>
          </cell>
          <cell r="I206">
            <v>293836937</v>
          </cell>
          <cell r="J206">
            <v>296843882</v>
          </cell>
          <cell r="K206">
            <v>299846449</v>
          </cell>
          <cell r="L206">
            <v>302841225</v>
          </cell>
          <cell r="M206">
            <v>305826244</v>
          </cell>
          <cell r="N206">
            <v>308798278</v>
          </cell>
          <cell r="O206">
            <v>311754345</v>
          </cell>
          <cell r="P206">
            <v>314691640</v>
          </cell>
          <cell r="Q206">
            <v>317606852</v>
          </cell>
          <cell r="R206">
            <v>320497350</v>
          </cell>
          <cell r="S206">
            <v>323361925</v>
          </cell>
          <cell r="T206">
            <v>326199979</v>
          </cell>
          <cell r="U206">
            <v>329010321</v>
          </cell>
        </row>
        <row r="207">
          <cell r="A207" t="str">
            <v>Uzbekistan</v>
          </cell>
          <cell r="B207" t="str">
            <v>UZB</v>
          </cell>
          <cell r="C207" t="str">
            <v>EEUR</v>
          </cell>
          <cell r="D207" t="str">
            <v>Sum</v>
          </cell>
          <cell r="E207">
            <v>155</v>
          </cell>
          <cell r="F207">
            <v>24723547</v>
          </cell>
          <cell r="G207">
            <v>25083240</v>
          </cell>
          <cell r="H207">
            <v>25451550</v>
          </cell>
          <cell r="I207">
            <v>25827643</v>
          </cell>
          <cell r="J207">
            <v>26208819</v>
          </cell>
          <cell r="K207">
            <v>26593123</v>
          </cell>
          <cell r="L207">
            <v>26980509</v>
          </cell>
          <cell r="M207">
            <v>27372256</v>
          </cell>
          <cell r="N207">
            <v>27768983</v>
          </cell>
          <cell r="O207">
            <v>28171471</v>
          </cell>
          <cell r="P207">
            <v>28579758</v>
          </cell>
          <cell r="Q207">
            <v>28993800</v>
          </cell>
          <cell r="R207">
            <v>29411777</v>
          </cell>
          <cell r="S207">
            <v>29829678</v>
          </cell>
          <cell r="T207">
            <v>30242281</v>
          </cell>
          <cell r="U207">
            <v>30645437</v>
          </cell>
        </row>
        <row r="208">
          <cell r="A208" t="str">
            <v>Vanuatu</v>
          </cell>
          <cell r="B208" t="str">
            <v>VAN</v>
          </cell>
          <cell r="C208" t="str">
            <v>WPR</v>
          </cell>
          <cell r="D208" t="str">
            <v>Vatu</v>
          </cell>
          <cell r="E208">
            <v>146.08000000000001</v>
          </cell>
          <cell r="F208">
            <v>189723</v>
          </cell>
          <cell r="G208">
            <v>194194</v>
          </cell>
          <cell r="H208">
            <v>199150</v>
          </cell>
          <cell r="I208">
            <v>204462</v>
          </cell>
          <cell r="J208">
            <v>209918</v>
          </cell>
          <cell r="K208">
            <v>215366</v>
          </cell>
          <cell r="L208">
            <v>220772</v>
          </cell>
          <cell r="M208">
            <v>226179</v>
          </cell>
          <cell r="N208">
            <v>231592</v>
          </cell>
          <cell r="O208">
            <v>237040</v>
          </cell>
          <cell r="P208">
            <v>242538</v>
          </cell>
          <cell r="Q208">
            <v>248077</v>
          </cell>
          <cell r="R208">
            <v>253641</v>
          </cell>
          <cell r="S208">
            <v>259227</v>
          </cell>
          <cell r="T208">
            <v>264841</v>
          </cell>
          <cell r="U208">
            <v>270484</v>
          </cell>
        </row>
        <row r="209">
          <cell r="A209" t="str">
            <v>Venezuela</v>
          </cell>
          <cell r="B209" t="str">
            <v>VEN</v>
          </cell>
          <cell r="C209" t="str">
            <v>LAC</v>
          </cell>
          <cell r="F209">
            <v>24402422</v>
          </cell>
          <cell r="G209">
            <v>24866759</v>
          </cell>
          <cell r="H209">
            <v>25331052</v>
          </cell>
          <cell r="I209">
            <v>25795496</v>
          </cell>
          <cell r="J209">
            <v>26260319</v>
          </cell>
          <cell r="K209">
            <v>26725573</v>
          </cell>
          <cell r="L209">
            <v>27191210</v>
          </cell>
          <cell r="M209">
            <v>27656833</v>
          </cell>
          <cell r="N209">
            <v>28121688</v>
          </cell>
          <cell r="O209">
            <v>28584788</v>
          </cell>
          <cell r="P209">
            <v>29045288</v>
          </cell>
          <cell r="Q209">
            <v>29502762</v>
          </cell>
          <cell r="R209">
            <v>29956930</v>
          </cell>
          <cell r="S209">
            <v>30407257</v>
          </cell>
          <cell r="T209">
            <v>30853206</v>
          </cell>
          <cell r="U209">
            <v>31294295</v>
          </cell>
        </row>
        <row r="210">
          <cell r="A210" t="str">
            <v>Viet Nam</v>
          </cell>
          <cell r="B210" t="str">
            <v>VTN</v>
          </cell>
          <cell r="C210" t="str">
            <v>WPR</v>
          </cell>
          <cell r="D210" t="str">
            <v>Dong</v>
          </cell>
          <cell r="E210">
            <v>15519</v>
          </cell>
          <cell r="F210">
            <v>79094396</v>
          </cell>
          <cell r="G210">
            <v>80255806</v>
          </cell>
          <cell r="H210">
            <v>81440330</v>
          </cell>
          <cell r="I210">
            <v>82639773</v>
          </cell>
          <cell r="J210">
            <v>83839483</v>
          </cell>
          <cell r="K210">
            <v>85028643</v>
          </cell>
          <cell r="L210">
            <v>86205866</v>
          </cell>
          <cell r="M210">
            <v>87375197</v>
          </cell>
          <cell r="N210">
            <v>88537271</v>
          </cell>
          <cell r="O210">
            <v>89693687</v>
          </cell>
          <cell r="P210">
            <v>90845158</v>
          </cell>
          <cell r="Q210">
            <v>91991254</v>
          </cell>
          <cell r="R210">
            <v>93129795</v>
          </cell>
          <cell r="S210">
            <v>94257676</v>
          </cell>
          <cell r="T210">
            <v>95370957</v>
          </cell>
          <cell r="U210">
            <v>96466566</v>
          </cell>
        </row>
        <row r="211">
          <cell r="A211" t="str">
            <v>Wallis &amp; Futuna Is</v>
          </cell>
          <cell r="B211" t="str">
            <v>WAF</v>
          </cell>
          <cell r="C211" t="str">
            <v>WPR</v>
          </cell>
          <cell r="F211">
            <v>14897</v>
          </cell>
          <cell r="G211">
            <v>14952</v>
          </cell>
          <cell r="H211">
            <v>14984</v>
          </cell>
          <cell r="I211">
            <v>15004</v>
          </cell>
          <cell r="J211">
            <v>15030</v>
          </cell>
          <cell r="K211">
            <v>15079</v>
          </cell>
          <cell r="L211">
            <v>15153</v>
          </cell>
          <cell r="M211">
            <v>15249</v>
          </cell>
          <cell r="N211">
            <v>15358</v>
          </cell>
          <cell r="O211">
            <v>15474</v>
          </cell>
          <cell r="P211">
            <v>15586</v>
          </cell>
          <cell r="Q211">
            <v>15694</v>
          </cell>
          <cell r="R211">
            <v>15798</v>
          </cell>
          <cell r="S211">
            <v>15901</v>
          </cell>
          <cell r="T211">
            <v>16003</v>
          </cell>
          <cell r="U211">
            <v>16107</v>
          </cell>
        </row>
        <row r="212">
          <cell r="A212" t="str">
            <v>West Bank and Gaza Strip</v>
          </cell>
          <cell r="B212" t="str">
            <v>OPT</v>
          </cell>
          <cell r="C212" t="str">
            <v>EMR</v>
          </cell>
          <cell r="F212">
            <v>3149447</v>
          </cell>
          <cell r="G212">
            <v>3266453</v>
          </cell>
          <cell r="H212">
            <v>3386996</v>
          </cell>
          <cell r="I212">
            <v>3510372</v>
          </cell>
          <cell r="J212">
            <v>3635616</v>
          </cell>
          <cell r="K212">
            <v>3762005</v>
          </cell>
          <cell r="L212">
            <v>3889267</v>
          </cell>
          <cell r="M212">
            <v>4017496</v>
          </cell>
          <cell r="N212">
            <v>4146784</v>
          </cell>
          <cell r="O212">
            <v>4277360</v>
          </cell>
          <cell r="P212">
            <v>4409392</v>
          </cell>
          <cell r="Q212">
            <v>4542828</v>
          </cell>
          <cell r="R212">
            <v>4677556</v>
          </cell>
          <cell r="S212">
            <v>4813634</v>
          </cell>
          <cell r="T212">
            <v>4951140</v>
          </cell>
          <cell r="U212">
            <v>5090124</v>
          </cell>
        </row>
        <row r="213">
          <cell r="A213" t="str">
            <v>Yemen</v>
          </cell>
          <cell r="B213" t="str">
            <v>YEM</v>
          </cell>
          <cell r="C213" t="str">
            <v>EMR</v>
          </cell>
          <cell r="D213" t="str">
            <v>Rial</v>
          </cell>
          <cell r="E213">
            <v>183.93</v>
          </cell>
          <cell r="F213">
            <v>18181733</v>
          </cell>
          <cell r="G213">
            <v>18729750</v>
          </cell>
          <cell r="H213">
            <v>19294631</v>
          </cell>
          <cell r="I213">
            <v>19877497</v>
          </cell>
          <cell r="J213">
            <v>20477919</v>
          </cell>
          <cell r="K213">
            <v>21095679</v>
          </cell>
          <cell r="L213">
            <v>21732247</v>
          </cell>
          <cell r="M213">
            <v>22389172</v>
          </cell>
          <cell r="N213">
            <v>23066020</v>
          </cell>
          <cell r="O213">
            <v>23761746</v>
          </cell>
          <cell r="P213">
            <v>24475349</v>
          </cell>
          <cell r="Q213">
            <v>25206408</v>
          </cell>
          <cell r="R213">
            <v>25954505</v>
          </cell>
          <cell r="S213">
            <v>26718471</v>
          </cell>
          <cell r="T213">
            <v>27496884</v>
          </cell>
          <cell r="U213">
            <v>28288288</v>
          </cell>
        </row>
        <row r="214">
          <cell r="A214" t="str">
            <v>Zambia</v>
          </cell>
          <cell r="B214" t="str">
            <v>ZAM</v>
          </cell>
          <cell r="C214" t="str">
            <v>AFRhigh</v>
          </cell>
          <cell r="D214" t="str">
            <v>Kwacha</v>
          </cell>
          <cell r="E214">
            <v>4753.42</v>
          </cell>
          <cell r="F214">
            <v>10450880</v>
          </cell>
          <cell r="G214">
            <v>10665406</v>
          </cell>
          <cell r="H214">
            <v>10869653</v>
          </cell>
          <cell r="I214">
            <v>11068686</v>
          </cell>
          <cell r="J214">
            <v>11269795</v>
          </cell>
          <cell r="K214">
            <v>11478317</v>
          </cell>
          <cell r="L214">
            <v>11696160</v>
          </cell>
          <cell r="M214">
            <v>11922003</v>
          </cell>
          <cell r="N214">
            <v>12154058</v>
          </cell>
          <cell r="O214">
            <v>12389242</v>
          </cell>
          <cell r="P214">
            <v>12625415</v>
          </cell>
          <cell r="Q214">
            <v>12861958</v>
          </cell>
          <cell r="R214">
            <v>13100038</v>
          </cell>
          <cell r="S214">
            <v>13341338</v>
          </cell>
          <cell r="T214">
            <v>13588258</v>
          </cell>
          <cell r="U214">
            <v>13842343</v>
          </cell>
        </row>
        <row r="215">
          <cell r="A215" t="str">
            <v>Zimbabwe</v>
          </cell>
          <cell r="B215" t="str">
            <v>ZIM</v>
          </cell>
          <cell r="C215" t="str">
            <v>AFRhigh</v>
          </cell>
          <cell r="D215" t="str">
            <v>Zimbabwe Dollar</v>
          </cell>
          <cell r="E215">
            <v>54.945054945054942</v>
          </cell>
          <cell r="F215">
            <v>12656484</v>
          </cell>
          <cell r="G215">
            <v>12767328</v>
          </cell>
          <cell r="H215">
            <v>12859321</v>
          </cell>
          <cell r="I215">
            <v>12941359</v>
          </cell>
          <cell r="J215">
            <v>13025237</v>
          </cell>
          <cell r="K215">
            <v>13119679</v>
          </cell>
          <cell r="L215">
            <v>13228191</v>
          </cell>
          <cell r="M215">
            <v>13349436</v>
          </cell>
          <cell r="N215">
            <v>13481234</v>
          </cell>
          <cell r="O215">
            <v>13619317</v>
          </cell>
          <cell r="P215">
            <v>13760411</v>
          </cell>
          <cell r="Q215">
            <v>13904472</v>
          </cell>
          <cell r="R215">
            <v>14052499</v>
          </cell>
          <cell r="S215">
            <v>14203298</v>
          </cell>
          <cell r="T215">
            <v>14355462</v>
          </cell>
          <cell r="U215">
            <v>14507846</v>
          </cell>
        </row>
      </sheetData>
      <sheetData sheetId="1"/>
      <sheetData sheetId="2"/>
      <sheetData sheetId="3"/>
      <sheetData sheetId="4"/>
      <sheetData sheetId="5"/>
      <sheetData sheetId="6"/>
      <sheetData sheetId="7"/>
      <sheetData sheetId="8"/>
      <sheetData sheetId="9"/>
      <sheetData sheetId="10"/>
      <sheetData sheetId="11">
        <row r="7">
          <cell r="D7" t="str">
            <v>Kyrgyzstan</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total_tplt"/>
      <sheetName val="_rqst_tplt"/>
      <sheetName val="_settings"/>
      <sheetName val="Welcome"/>
      <sheetName val="Prices"/>
      <sheetName val="Selection"/>
      <sheetName val="Enrolment"/>
      <sheetName val="Calcs"/>
      <sheetName val="Request (Yr 1)"/>
      <sheetName val="Request (Yr 2)"/>
      <sheetName val="Request (Yr 3)"/>
      <sheetName val="Request (Yr 4)"/>
      <sheetName val="Request (Yr 5)"/>
      <sheetName val="Request (Yr 6)"/>
      <sheetName val="Request (Yr 7)"/>
      <sheetName val="Request (Yr 8)"/>
      <sheetName val="Total Requested"/>
    </sheetNames>
    <sheetDataSet>
      <sheetData sheetId="0" refreshError="1"/>
      <sheetData sheetId="1" refreshError="1"/>
      <sheetData sheetId="2">
        <row r="11">
          <cell r="B11" t="str">
            <v>Injectable</v>
          </cell>
        </row>
        <row r="19">
          <cell r="B19" t="str">
            <v>Bayer</v>
          </cell>
        </row>
        <row r="20">
          <cell r="B20" t="str">
            <v>Brown Burke</v>
          </cell>
        </row>
        <row r="21">
          <cell r="B21" t="str">
            <v>Eli Lilly</v>
          </cell>
        </row>
        <row r="22">
          <cell r="B22" t="str">
            <v>Fatol</v>
          </cell>
        </row>
        <row r="23">
          <cell r="B23" t="str">
            <v>Jacobus</v>
          </cell>
        </row>
        <row r="24">
          <cell r="B24" t="str">
            <v>Macleods</v>
          </cell>
        </row>
        <row r="25">
          <cell r="B25" t="str">
            <v>Panpharma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total_tplt"/>
      <sheetName val="_rqst_tplt"/>
      <sheetName val="_settings"/>
      <sheetName val="Welcome"/>
      <sheetName val="Prices"/>
      <sheetName val="Selection"/>
      <sheetName val="Enrolment"/>
      <sheetName val="Calcs"/>
      <sheetName val="Request (Yr 1)"/>
      <sheetName val="Request (Yr 2)"/>
      <sheetName val="Request (Yr 3)"/>
      <sheetName val="Request (Yr 4)"/>
      <sheetName val="Request (Yr 5)"/>
      <sheetName val="Request (Yr 6)"/>
      <sheetName val="Request (Yr 7)"/>
      <sheetName val="Request (Yr 8)"/>
      <sheetName val="Total Requested"/>
    </sheetNames>
    <sheetDataSet>
      <sheetData sheetId="0" refreshError="1"/>
      <sheetData sheetId="1" refreshError="1"/>
      <sheetData sheetId="2">
        <row r="11">
          <cell r="B11" t="str">
            <v>Injectable</v>
          </cell>
        </row>
        <row r="12">
          <cell r="B12" t="str">
            <v>Oral tablet</v>
          </cell>
        </row>
        <row r="13">
          <cell r="B13" t="str">
            <v>Other</v>
          </cell>
        </row>
        <row r="14">
          <cell r="B14" t="str">
            <v>Quinolone</v>
          </cell>
        </row>
        <row r="15">
          <cell r="B15" t="str">
            <v>Sachet</v>
          </cell>
        </row>
        <row r="29">
          <cell r="B29" t="str">
            <v>Capreomycin</v>
          </cell>
        </row>
        <row r="30">
          <cell r="B30" t="str">
            <v>Clarithromycine</v>
          </cell>
        </row>
        <row r="31">
          <cell r="B31" t="str">
            <v>Cycloserin</v>
          </cell>
        </row>
        <row r="32">
          <cell r="B32" t="str">
            <v>Ethionamide</v>
          </cell>
        </row>
        <row r="33">
          <cell r="B33" t="str">
            <v>Kanamycin</v>
          </cell>
        </row>
        <row r="34">
          <cell r="B34" t="str">
            <v>Moxifloxacin (local purchase)</v>
          </cell>
        </row>
        <row r="35">
          <cell r="B35" t="str">
            <v>Ofloxacine</v>
          </cell>
        </row>
        <row r="36">
          <cell r="B36" t="str">
            <v>PASER</v>
          </cell>
        </row>
        <row r="37">
          <cell r="B37" t="str">
            <v>Prothionamide</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pop"/>
      <sheetName val="_pvt_epicountry"/>
      <sheetName val="_epibycountry"/>
      <sheetName val="_pvt_epiregion"/>
      <sheetName val="_epibyregion"/>
      <sheetName val="_pvt_costsregion"/>
      <sheetName val="_costbyregion"/>
      <sheetName val="_pvt_costscountry"/>
      <sheetName val="_costbycountry"/>
      <sheetName val="_ref_tables"/>
      <sheetName val="_settings"/>
      <sheetName val="Welcome"/>
      <sheetName val="Options"/>
      <sheetName val="Guidelines"/>
      <sheetName val="Baseline Budget"/>
      <sheetName val="Epidemiology"/>
      <sheetName val="1.2 Improving diagnosis"/>
      <sheetName val="Lab items list"/>
      <sheetName val="1.3 Patient support"/>
      <sheetName val="1.4 First-line drugs"/>
      <sheetName val="1.5.1 M&amp;E"/>
      <sheetName val="1.5.2 Management &amp; supervision"/>
      <sheetName val="1.5.3.1 Staff"/>
      <sheetName val="1.5.3.2 International TA"/>
      <sheetName val="1.5.3.3 Training"/>
      <sheetName val="2.1 TB HIV"/>
      <sheetName val="2.2 MDR TB"/>
      <sheetName val="2.3.1 High risk grups"/>
      <sheetName val="2.3.2 Infection control"/>
      <sheetName val="2.3.3 Childhood"/>
      <sheetName val="3.2 PAL"/>
      <sheetName val="4.1 PPM"/>
      <sheetName val="5.1 ACSM"/>
      <sheetName val="5.2 Community involvement"/>
      <sheetName val="6.1 OR"/>
      <sheetName val="Other"/>
      <sheetName val="Use general health services"/>
      <sheetName val="Table Costs Funding"/>
      <sheetName val="Table Costs by activity"/>
      <sheetName val="Fig Costs"/>
      <sheetName val="Fig Funding"/>
      <sheetName val="Table costs &amp; funding"/>
      <sheetName val="Table CostCategoriesG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8">
          <cell r="D8" t="str">
            <v>EEUR</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ons"/>
      <sheetName val="Заглавный лист"/>
      <sheetName val="Общие указания"/>
      <sheetName val="Общие допущения"/>
      <sheetName val="Детальные допущения"/>
      <sheetName val="Детальный бюджет на 1-й год"/>
      <sheetName val="Детальный бюджет на 2-й год"/>
      <sheetName val="Детальный бюджет на 3,4,5-й год"/>
      <sheetName val="Бюджет на 5 лет"/>
      <sheetName val="Краткий бюджет"/>
    </sheetNames>
    <sheetDataSet>
      <sheetData sheetId="0">
        <row r="3">
          <cell r="F3" t="str">
            <v>Кадровые ресурсы</v>
          </cell>
        </row>
        <row r="4">
          <cell r="F4" t="str">
            <v>Техническая и административная помощь</v>
          </cell>
        </row>
        <row r="5">
          <cell r="F5" t="str">
            <v>Обучение</v>
          </cell>
        </row>
        <row r="6">
          <cell r="F6" t="str">
            <v>Товары медицинского назначения и медицинское оборудование</v>
          </cell>
        </row>
        <row r="7">
          <cell r="F7" t="str">
            <v>Лекарственные препараты (медикаменты)</v>
          </cell>
        </row>
        <row r="8">
          <cell r="F8" t="str">
            <v xml:space="preserve">Расходы на управление закупками и снабжением </v>
          </cell>
        </row>
        <row r="9">
          <cell r="F9" t="str">
            <v>Инфраструктура и другое оборудование</v>
          </cell>
        </row>
        <row r="10">
          <cell r="F10" t="str">
            <v>Информационные материалы</v>
          </cell>
        </row>
        <row r="11">
          <cell r="F11" t="str">
            <v>Мониторинг и оценка</v>
          </cell>
        </row>
        <row r="12">
          <cell r="F12" t="str">
            <v>Поддержка жизни клиентов/целевых групп населения</v>
          </cell>
        </row>
        <row r="13">
          <cell r="F13" t="str">
            <v>Планирование и администрирование</v>
          </cell>
        </row>
        <row r="14">
          <cell r="F14" t="str">
            <v>Накладные расходы</v>
          </cell>
        </row>
        <row r="15">
          <cell r="F15" t="str">
            <v>Прочие</v>
          </cell>
        </row>
      </sheetData>
      <sheetData sheetId="1"/>
      <sheetData sheetId="2"/>
      <sheetData sheetId="3"/>
      <sheetData sheetId="4"/>
      <sheetData sheetId="5"/>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Data"/>
      <sheetName val="xTable_Filters"/>
      <sheetName val="xTable_ServerVariables"/>
      <sheetName val="xPublicVariables"/>
      <sheetName val="Rezitenta_TB"/>
    </sheetNames>
    <sheetDataSet>
      <sheetData sheetId="0"/>
      <sheetData sheetId="1"/>
      <sheetData sheetId="2"/>
      <sheetData sheetId="3">
        <row r="6">
          <cell r="D6">
            <v>0</v>
          </cell>
        </row>
        <row r="26">
          <cell r="D26" t="str">
            <v>Ianuarie - Decembrie, 2010</v>
          </cell>
        </row>
        <row r="27">
          <cell r="D27" t="str">
            <v>Monitorizarea tuberculozei în R.Moldova</v>
          </cell>
        </row>
        <row r="28">
          <cell r="D28" t="str">
            <v>14/02/2011</v>
          </cell>
        </row>
        <row r="29">
          <cell r="D29" t="str">
            <v>CNMS, M&amp;E, Date generate din SIME TB la 14/02/2011</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K1"/>
  <sheetViews>
    <sheetView zoomScale="90" zoomScaleNormal="90" workbookViewId="0">
      <selection activeCell="A2" sqref="A2"/>
    </sheetView>
  </sheetViews>
  <sheetFormatPr defaultColWidth="9.109375" defaultRowHeight="15" x14ac:dyDescent="0.25"/>
  <cols>
    <col min="1" max="16384" width="9.109375" style="423"/>
  </cols>
  <sheetData>
    <row r="1" spans="1:11" ht="367.5" customHeight="1" x14ac:dyDescent="0.25">
      <c r="A1" s="547" t="s">
        <v>491</v>
      </c>
      <c r="B1" s="548"/>
      <c r="C1" s="548"/>
      <c r="D1" s="548"/>
      <c r="E1" s="548"/>
      <c r="F1" s="548"/>
      <c r="G1" s="548"/>
      <c r="H1" s="548"/>
      <c r="I1" s="548"/>
      <c r="J1" s="548"/>
      <c r="K1" s="548"/>
    </row>
  </sheetData>
  <mergeCells count="1">
    <mergeCell ref="A1:K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EV326"/>
  <sheetViews>
    <sheetView tabSelected="1" view="pageBreakPreview" topLeftCell="A3" zoomScale="70" zoomScaleNormal="30" zoomScaleSheetLayoutView="70" workbookViewId="0"/>
  </sheetViews>
  <sheetFormatPr defaultColWidth="9.44140625" defaultRowHeight="14.4" x14ac:dyDescent="0.25"/>
  <cols>
    <col min="1" max="1" width="12" style="19" customWidth="1"/>
    <col min="2" max="2" width="55.88671875" style="415" customWidth="1"/>
    <col min="3" max="3" width="17.5546875" style="20" customWidth="1"/>
    <col min="4" max="4" width="15.44140625" style="20" customWidth="1"/>
    <col min="5" max="7" width="15.6640625" style="20" customWidth="1"/>
    <col min="8" max="8" width="19.109375" style="21" customWidth="1"/>
    <col min="9" max="13" width="11.44140625" style="20" customWidth="1"/>
    <col min="14" max="16" width="13.44140625" style="21" customWidth="1"/>
    <col min="17" max="18" width="11.44140625" style="20" customWidth="1"/>
    <col min="19" max="19" width="16.109375" style="20" customWidth="1"/>
    <col min="20" max="20" width="13.44140625" style="20" customWidth="1"/>
    <col min="21" max="23" width="11.44140625" style="20" customWidth="1"/>
    <col min="24" max="24" width="13.44140625" style="21" customWidth="1"/>
    <col min="25" max="26" width="11.44140625" style="20" customWidth="1"/>
    <col min="27" max="27" width="15.5546875" style="20" customWidth="1"/>
    <col min="28" max="28" width="13.44140625" style="21" customWidth="1"/>
    <col min="29" max="29" width="22.33203125" style="20" customWidth="1"/>
    <col min="30" max="30" width="11.44140625" style="20" customWidth="1"/>
    <col min="31" max="31" width="14.88671875" style="20" customWidth="1"/>
    <col min="32" max="32" width="13.44140625" style="21" customWidth="1"/>
    <col min="33" max="36" width="10.5546875" style="5" customWidth="1"/>
    <col min="37" max="37" width="12.5546875" style="5" customWidth="1"/>
    <col min="38" max="40" width="10.5546875" style="5" customWidth="1"/>
    <col min="41" max="41" width="12.5546875" style="5" customWidth="1"/>
    <col min="42" max="16384" width="9.44140625" style="5"/>
  </cols>
  <sheetData>
    <row r="1" spans="1:38" x14ac:dyDescent="0.25">
      <c r="A1" s="290" t="s">
        <v>231</v>
      </c>
      <c r="B1" s="403"/>
      <c r="C1" s="3"/>
      <c r="D1" s="3"/>
      <c r="E1" s="3"/>
      <c r="F1" s="3"/>
      <c r="G1" s="3"/>
      <c r="H1" s="4"/>
      <c r="I1" s="3"/>
      <c r="J1" s="3"/>
      <c r="K1" s="3"/>
      <c r="L1" s="3"/>
      <c r="M1" s="3"/>
      <c r="N1" s="4"/>
      <c r="O1" s="4"/>
      <c r="P1" s="4"/>
      <c r="Q1" s="3"/>
      <c r="R1" s="3"/>
      <c r="S1" s="3"/>
      <c r="T1" s="3"/>
      <c r="U1" s="3"/>
      <c r="V1" s="3"/>
      <c r="W1" s="3"/>
      <c r="X1" s="4"/>
      <c r="Y1" s="3"/>
      <c r="Z1" s="3"/>
      <c r="AA1" s="3"/>
      <c r="AB1" s="4"/>
      <c r="AC1" s="3"/>
      <c r="AD1" s="3"/>
      <c r="AE1" s="3"/>
      <c r="AF1" s="4"/>
    </row>
    <row r="2" spans="1:38" ht="15.6" x14ac:dyDescent="0.25">
      <c r="A2" s="2"/>
      <c r="B2" s="232" t="s">
        <v>300</v>
      </c>
      <c r="C2" s="3"/>
      <c r="D2" s="3"/>
      <c r="E2" s="3"/>
      <c r="F2" s="3"/>
      <c r="G2" s="3"/>
      <c r="H2" s="4"/>
      <c r="I2" s="3"/>
      <c r="J2" s="3"/>
      <c r="K2" s="3"/>
      <c r="L2" s="3"/>
      <c r="M2" s="3"/>
      <c r="N2" s="4"/>
      <c r="O2" s="4"/>
      <c r="P2" s="4"/>
      <c r="Q2" s="3"/>
      <c r="R2" s="3"/>
      <c r="S2" s="3"/>
      <c r="T2" s="3"/>
      <c r="U2" s="3"/>
      <c r="V2" s="3"/>
      <c r="W2" s="3"/>
      <c r="X2" s="4"/>
      <c r="Y2" s="3"/>
      <c r="Z2" s="3"/>
      <c r="AA2" s="295"/>
      <c r="AB2" s="4"/>
      <c r="AC2" s="296"/>
      <c r="AD2" s="3"/>
      <c r="AE2" s="3"/>
      <c r="AF2" s="4"/>
    </row>
    <row r="3" spans="1:38" ht="16.2" thickBot="1" x14ac:dyDescent="0.3">
      <c r="A3" s="2"/>
      <c r="B3" s="232" t="s">
        <v>320</v>
      </c>
      <c r="C3" s="3"/>
      <c r="D3" s="3"/>
      <c r="E3" s="3"/>
      <c r="F3" s="3"/>
      <c r="G3" s="3"/>
      <c r="H3" s="4"/>
      <c r="I3" s="3"/>
      <c r="J3" s="3"/>
      <c r="K3" s="3"/>
      <c r="L3" s="3"/>
      <c r="M3" s="3"/>
      <c r="N3" s="4"/>
      <c r="O3" s="4"/>
      <c r="P3" s="4"/>
      <c r="Q3" s="3"/>
      <c r="R3" s="3"/>
      <c r="S3" s="3"/>
      <c r="T3" s="3"/>
      <c r="U3" s="3"/>
      <c r="V3" s="3"/>
      <c r="W3" s="3"/>
      <c r="X3" s="4"/>
      <c r="Y3" s="3"/>
      <c r="Z3" s="3"/>
      <c r="AA3" s="3"/>
      <c r="AB3" s="4"/>
      <c r="AC3" s="3"/>
      <c r="AD3" s="3"/>
      <c r="AE3" s="3"/>
      <c r="AF3" s="4"/>
    </row>
    <row r="4" spans="1:38" ht="15" thickBot="1" x14ac:dyDescent="0.3">
      <c r="A4" s="2"/>
      <c r="B4" s="34"/>
      <c r="C4" s="3"/>
      <c r="D4" s="3"/>
      <c r="E4" s="3"/>
      <c r="F4" s="3"/>
      <c r="G4" s="3"/>
      <c r="H4" s="4"/>
      <c r="I4" s="3"/>
      <c r="J4" s="3"/>
      <c r="K4" s="3"/>
      <c r="L4" s="3"/>
      <c r="M4" s="3"/>
      <c r="N4" s="6"/>
      <c r="O4" s="6"/>
      <c r="P4" s="6"/>
      <c r="Q4" s="3"/>
      <c r="R4" s="3"/>
      <c r="S4" s="3"/>
      <c r="T4" s="3"/>
      <c r="U4" s="3"/>
      <c r="V4" s="3"/>
      <c r="W4" s="3"/>
      <c r="X4" s="4"/>
      <c r="Y4" s="3"/>
      <c r="Z4" s="3"/>
      <c r="AA4" s="3"/>
      <c r="AB4" s="4"/>
      <c r="AC4" s="297"/>
      <c r="AD4" s="298"/>
      <c r="AE4" s="3"/>
      <c r="AF4" s="4"/>
    </row>
    <row r="5" spans="1:38" x14ac:dyDescent="0.25">
      <c r="A5" s="2"/>
      <c r="B5" s="34"/>
      <c r="C5" s="3"/>
      <c r="D5" s="3"/>
      <c r="E5" s="3"/>
      <c r="F5" s="3"/>
      <c r="G5" s="3"/>
      <c r="H5" s="4"/>
      <c r="I5" s="3"/>
      <c r="J5" s="3"/>
      <c r="K5" s="3"/>
      <c r="L5" s="3"/>
      <c r="M5" s="3"/>
      <c r="N5" s="6"/>
      <c r="O5" s="6"/>
      <c r="P5" s="6"/>
      <c r="Q5" s="3"/>
      <c r="R5" s="3"/>
      <c r="S5" s="3"/>
      <c r="T5" s="3"/>
      <c r="U5" s="3"/>
      <c r="V5" s="3"/>
      <c r="W5" s="3"/>
      <c r="X5" s="4"/>
      <c r="Y5" s="3"/>
      <c r="Z5" s="3"/>
      <c r="AA5" s="3"/>
      <c r="AB5" s="4"/>
      <c r="AC5" s="3"/>
      <c r="AD5" s="3"/>
      <c r="AE5" s="3"/>
      <c r="AF5" s="4"/>
    </row>
    <row r="6" spans="1:38" ht="18" x14ac:dyDescent="0.25">
      <c r="A6" s="32"/>
      <c r="B6" s="416" t="s">
        <v>301</v>
      </c>
      <c r="C6" s="401"/>
      <c r="D6" s="3"/>
      <c r="E6" s="3"/>
      <c r="F6" s="3"/>
      <c r="G6" s="3"/>
      <c r="H6" s="4"/>
      <c r="I6" s="3"/>
      <c r="J6" s="3"/>
      <c r="K6" s="3"/>
      <c r="L6" s="3"/>
      <c r="M6" s="3"/>
      <c r="N6" s="6"/>
      <c r="O6" s="6"/>
      <c r="P6" s="6"/>
      <c r="Q6" s="3"/>
      <c r="R6" s="3"/>
      <c r="S6" s="3"/>
      <c r="T6" s="3"/>
      <c r="U6" s="3"/>
      <c r="V6" s="3"/>
      <c r="W6" s="3"/>
      <c r="X6" s="4"/>
      <c r="Y6" s="3"/>
      <c r="Z6" s="3"/>
      <c r="AA6" s="3"/>
      <c r="AB6" s="4"/>
      <c r="AC6" s="3"/>
      <c r="AD6" s="3"/>
      <c r="AE6" s="3"/>
      <c r="AF6" s="4"/>
    </row>
    <row r="7" spans="1:38" s="233" customFormat="1" ht="15.6" x14ac:dyDescent="0.25">
      <c r="A7" s="230"/>
      <c r="B7" s="403"/>
      <c r="C7" s="231"/>
      <c r="D7" s="231"/>
      <c r="E7" s="231"/>
      <c r="F7" s="231"/>
      <c r="G7" s="231"/>
      <c r="H7" s="232"/>
      <c r="I7" s="231"/>
      <c r="J7" s="231"/>
      <c r="K7" s="231"/>
      <c r="L7" s="231"/>
      <c r="M7" s="231"/>
      <c r="N7" s="232"/>
      <c r="O7" s="232"/>
      <c r="P7" s="232"/>
      <c r="Q7" s="231"/>
      <c r="R7" s="231"/>
      <c r="S7" s="231"/>
      <c r="T7" s="231"/>
      <c r="U7" s="231"/>
      <c r="V7" s="231"/>
      <c r="W7" s="231"/>
      <c r="X7" s="232"/>
      <c r="Y7" s="231"/>
      <c r="Z7" s="231"/>
      <c r="AA7" s="231"/>
      <c r="AB7" s="232"/>
      <c r="AC7" s="231"/>
      <c r="AD7" s="231"/>
      <c r="AE7" s="231"/>
      <c r="AF7" s="232"/>
    </row>
    <row r="8" spans="1:38" ht="15.6" customHeight="1" x14ac:dyDescent="0.25">
      <c r="A8" s="564" t="s">
        <v>8</v>
      </c>
      <c r="B8" s="566" t="s">
        <v>313</v>
      </c>
      <c r="C8" s="554" t="s">
        <v>302</v>
      </c>
      <c r="D8" s="555"/>
      <c r="E8" s="555"/>
      <c r="F8" s="568"/>
      <c r="G8" s="568"/>
      <c r="H8" s="556"/>
      <c r="I8" s="554"/>
      <c r="J8" s="555"/>
      <c r="K8" s="555"/>
      <c r="L8" s="568"/>
      <c r="M8" s="568"/>
      <c r="N8" s="556"/>
      <c r="O8" s="299"/>
      <c r="P8" s="554"/>
      <c r="Q8" s="555"/>
      <c r="R8" s="555"/>
      <c r="S8" s="556"/>
      <c r="T8" s="554"/>
      <c r="U8" s="555"/>
      <c r="V8" s="555"/>
      <c r="W8" s="556"/>
      <c r="X8" s="554"/>
      <c r="Y8" s="555"/>
      <c r="Z8" s="555"/>
      <c r="AA8" s="556"/>
      <c r="AB8" s="554"/>
      <c r="AC8" s="555"/>
      <c r="AD8" s="555"/>
      <c r="AE8" s="556"/>
      <c r="AF8" s="5"/>
    </row>
    <row r="9" spans="1:38" ht="43.2" customHeight="1" x14ac:dyDescent="0.25">
      <c r="A9" s="565"/>
      <c r="B9" s="567"/>
      <c r="C9" s="7" t="s">
        <v>303</v>
      </c>
      <c r="D9" s="7" t="s">
        <v>304</v>
      </c>
      <c r="E9" s="7" t="s">
        <v>305</v>
      </c>
      <c r="F9" s="309" t="s">
        <v>306</v>
      </c>
      <c r="G9" s="309" t="s">
        <v>307</v>
      </c>
      <c r="H9" s="8" t="s">
        <v>308</v>
      </c>
      <c r="I9" s="7"/>
      <c r="J9" s="7"/>
      <c r="K9" s="7"/>
      <c r="L9" s="309"/>
      <c r="M9" s="309"/>
      <c r="N9" s="8"/>
      <c r="O9" s="300"/>
      <c r="P9" s="7"/>
      <c r="Q9" s="7"/>
      <c r="R9" s="7"/>
      <c r="S9" s="8"/>
      <c r="T9" s="7"/>
      <c r="U9" s="7"/>
      <c r="V9" s="7"/>
      <c r="W9" s="8"/>
      <c r="X9" s="7"/>
      <c r="Y9" s="7"/>
      <c r="Z9" s="7"/>
      <c r="AA9" s="8"/>
      <c r="AB9" s="7"/>
      <c r="AC9" s="7"/>
      <c r="AD9" s="7"/>
      <c r="AE9" s="8"/>
      <c r="AF9" s="5"/>
      <c r="AH9" s="267"/>
      <c r="AI9" s="267"/>
      <c r="AJ9" s="267"/>
      <c r="AK9" s="267"/>
      <c r="AL9" s="267"/>
    </row>
    <row r="10" spans="1:38" s="480" customFormat="1" ht="43.2" customHeight="1" x14ac:dyDescent="0.25">
      <c r="A10" s="560" t="s">
        <v>468</v>
      </c>
      <c r="B10" s="561"/>
      <c r="C10" s="478">
        <f t="shared" ref="C10:H10" si="0">SUM(C11,C32)</f>
        <v>173200</v>
      </c>
      <c r="D10" s="478">
        <f t="shared" si="0"/>
        <v>714000</v>
      </c>
      <c r="E10" s="478">
        <f t="shared" si="0"/>
        <v>428200</v>
      </c>
      <c r="F10" s="478">
        <f t="shared" si="0"/>
        <v>587100</v>
      </c>
      <c r="G10" s="478">
        <f t="shared" si="0"/>
        <v>479500</v>
      </c>
      <c r="H10" s="478">
        <f t="shared" si="0"/>
        <v>2382000</v>
      </c>
      <c r="I10" s="479"/>
      <c r="J10" s="479"/>
      <c r="K10" s="479"/>
      <c r="L10" s="479"/>
      <c r="M10" s="479"/>
      <c r="N10" s="479"/>
      <c r="O10" s="479"/>
      <c r="P10" s="479"/>
      <c r="Q10" s="479"/>
      <c r="R10" s="479"/>
      <c r="S10" s="479"/>
      <c r="T10" s="479"/>
      <c r="U10" s="479"/>
      <c r="V10" s="479"/>
      <c r="W10" s="479"/>
      <c r="X10" s="479"/>
      <c r="Y10" s="479"/>
      <c r="Z10" s="479"/>
      <c r="AA10" s="479"/>
      <c r="AB10" s="479"/>
      <c r="AC10" s="479"/>
      <c r="AD10" s="479"/>
      <c r="AE10" s="479"/>
    </row>
    <row r="11" spans="1:38" s="324" customFormat="1" ht="72" x14ac:dyDescent="0.25">
      <c r="A11" s="321">
        <v>1</v>
      </c>
      <c r="B11" s="404" t="s">
        <v>323</v>
      </c>
      <c r="C11" s="505">
        <f>SUM(C13,C31)</f>
        <v>7200</v>
      </c>
      <c r="D11" s="505">
        <f>SUM(D12,D31)</f>
        <v>51400</v>
      </c>
      <c r="E11" s="505">
        <f>SUM(E13,E22)</f>
        <v>10400</v>
      </c>
      <c r="F11" s="505">
        <f t="shared" ref="F11:G11" si="1">SUM(F13,F31)</f>
        <v>0</v>
      </c>
      <c r="G11" s="505">
        <f t="shared" si="1"/>
        <v>0</v>
      </c>
      <c r="H11" s="363">
        <f>SUM(H12,H31)</f>
        <v>69000</v>
      </c>
      <c r="I11" s="322"/>
      <c r="J11" s="322"/>
      <c r="K11" s="322"/>
      <c r="L11" s="322"/>
      <c r="M11" s="322"/>
      <c r="N11" s="323"/>
      <c r="O11" s="323"/>
      <c r="P11" s="322"/>
      <c r="Q11" s="322"/>
      <c r="R11" s="322"/>
      <c r="S11" s="323"/>
      <c r="T11" s="322"/>
      <c r="U11" s="322"/>
      <c r="V11" s="322"/>
      <c r="W11" s="323"/>
      <c r="X11" s="322"/>
      <c r="Y11" s="322"/>
      <c r="Z11" s="322"/>
      <c r="AA11" s="323"/>
      <c r="AB11" s="322"/>
      <c r="AC11" s="322"/>
      <c r="AD11" s="322"/>
      <c r="AE11" s="323"/>
      <c r="AH11" s="325"/>
      <c r="AI11" s="325"/>
      <c r="AJ11" s="325"/>
      <c r="AK11" s="325"/>
      <c r="AL11" s="325"/>
    </row>
    <row r="12" spans="1:38" s="477" customFormat="1" ht="18" x14ac:dyDescent="0.25">
      <c r="A12" s="472">
        <v>1.1000000000000001</v>
      </c>
      <c r="B12" s="473" t="s">
        <v>456</v>
      </c>
      <c r="C12" s="474">
        <f>SUM(C13,C22)</f>
        <v>7200</v>
      </c>
      <c r="D12" s="474">
        <f>SUM(D13,D22)</f>
        <v>51400</v>
      </c>
      <c r="E12" s="474">
        <f>SUM(E13,E22)</f>
        <v>10400</v>
      </c>
      <c r="F12" s="474">
        <f t="shared" ref="F12:G12" si="2">SUM(F13,F23)</f>
        <v>0</v>
      </c>
      <c r="G12" s="474">
        <f t="shared" si="2"/>
        <v>0</v>
      </c>
      <c r="H12" s="474">
        <f>SUM(H13,H22)</f>
        <v>69000</v>
      </c>
      <c r="I12" s="475"/>
      <c r="J12" s="475"/>
      <c r="K12" s="475"/>
      <c r="L12" s="475"/>
      <c r="M12" s="475"/>
      <c r="N12" s="476"/>
      <c r="O12" s="476"/>
      <c r="P12" s="475"/>
      <c r="Q12" s="475"/>
      <c r="R12" s="475"/>
      <c r="S12" s="476"/>
      <c r="T12" s="475"/>
      <c r="U12" s="475"/>
      <c r="V12" s="475"/>
      <c r="W12" s="476"/>
      <c r="X12" s="475"/>
      <c r="Y12" s="475"/>
      <c r="Z12" s="475"/>
      <c r="AA12" s="476"/>
      <c r="AB12" s="475"/>
      <c r="AC12" s="475"/>
      <c r="AD12" s="475"/>
      <c r="AE12" s="476"/>
    </row>
    <row r="13" spans="1:38" s="345" customFormat="1" ht="28.8" x14ac:dyDescent="0.25">
      <c r="A13" s="342" t="s">
        <v>9</v>
      </c>
      <c r="B13" s="405" t="s">
        <v>322</v>
      </c>
      <c r="C13" s="320">
        <f t="shared" ref="C13:G13" si="3">SUM(C14,C17,C19)</f>
        <v>7200</v>
      </c>
      <c r="D13" s="320">
        <f t="shared" si="3"/>
        <v>22000</v>
      </c>
      <c r="E13" s="320">
        <f t="shared" si="3"/>
        <v>0</v>
      </c>
      <c r="F13" s="320">
        <f t="shared" si="3"/>
        <v>0</v>
      </c>
      <c r="G13" s="320">
        <f t="shared" si="3"/>
        <v>0</v>
      </c>
      <c r="H13" s="320">
        <f>SUM(H14,H17,H19)</f>
        <v>29200</v>
      </c>
      <c r="I13" s="320"/>
      <c r="J13" s="320"/>
      <c r="K13" s="320"/>
      <c r="L13" s="343"/>
      <c r="M13" s="343"/>
      <c r="N13" s="320"/>
      <c r="O13" s="343"/>
      <c r="P13" s="320"/>
      <c r="Q13" s="320"/>
      <c r="R13" s="320"/>
      <c r="S13" s="320"/>
      <c r="T13" s="320"/>
      <c r="U13" s="320"/>
      <c r="V13" s="320"/>
      <c r="W13" s="320"/>
      <c r="X13" s="320"/>
      <c r="Y13" s="320"/>
      <c r="Z13" s="320"/>
      <c r="AA13" s="320"/>
      <c r="AB13" s="320"/>
      <c r="AC13" s="320"/>
      <c r="AD13" s="320"/>
      <c r="AE13" s="320"/>
      <c r="AF13" s="344"/>
      <c r="AH13" s="346"/>
      <c r="AI13" s="346"/>
      <c r="AJ13" s="346"/>
      <c r="AK13" s="346"/>
      <c r="AL13" s="346"/>
    </row>
    <row r="14" spans="1:38" s="332" customFormat="1" ht="72" x14ac:dyDescent="0.25">
      <c r="A14" s="326" t="s">
        <v>232</v>
      </c>
      <c r="B14" s="327" t="s">
        <v>321</v>
      </c>
      <c r="C14" s="328">
        <f>SUM(C15:C16)</f>
        <v>7200</v>
      </c>
      <c r="D14" s="328">
        <f>SUM(D15:D16)</f>
        <v>0</v>
      </c>
      <c r="E14" s="328">
        <f>SUM(E15:E16)</f>
        <v>0</v>
      </c>
      <c r="F14" s="328">
        <f t="shared" ref="F14:G14" si="4">SUM(F15:F16)</f>
        <v>0</v>
      </c>
      <c r="G14" s="328">
        <f t="shared" si="4"/>
        <v>0</v>
      </c>
      <c r="H14" s="329">
        <f>SUM(H15:H16)</f>
        <v>7200</v>
      </c>
      <c r="I14" s="328"/>
      <c r="J14" s="328"/>
      <c r="K14" s="328"/>
      <c r="L14" s="330"/>
      <c r="M14" s="330"/>
      <c r="N14" s="329"/>
      <c r="O14" s="331"/>
      <c r="P14" s="328"/>
      <c r="Q14" s="328"/>
      <c r="R14" s="328"/>
      <c r="S14" s="329"/>
      <c r="T14" s="328"/>
      <c r="U14" s="328"/>
      <c r="V14" s="328"/>
      <c r="W14" s="329"/>
      <c r="X14" s="328"/>
      <c r="Y14" s="328"/>
      <c r="Z14" s="328"/>
      <c r="AA14" s="329"/>
      <c r="AB14" s="328"/>
      <c r="AC14" s="328"/>
      <c r="AD14" s="328"/>
      <c r="AE14" s="329"/>
    </row>
    <row r="15" spans="1:38" ht="28.8" x14ac:dyDescent="0.25">
      <c r="A15" s="308"/>
      <c r="B15" s="402" t="s">
        <v>314</v>
      </c>
      <c r="C15" s="272">
        <f>'TSP Detailed Budget'!D28</f>
        <v>4800</v>
      </c>
      <c r="D15" s="272">
        <f>'TSP Detailed Budget'!E28</f>
        <v>0</v>
      </c>
      <c r="E15" s="272">
        <f>'TSP Detailed Budget'!F28</f>
        <v>0</v>
      </c>
      <c r="F15" s="272">
        <f>'TSP Detailed Budget'!G28</f>
        <v>0</v>
      </c>
      <c r="G15" s="272">
        <f>'TSP Detailed Budget'!H28</f>
        <v>0</v>
      </c>
      <c r="H15" s="273">
        <f>SUM(C15:G15)</f>
        <v>4800</v>
      </c>
      <c r="I15" s="272"/>
      <c r="J15" s="272"/>
      <c r="K15" s="272"/>
      <c r="L15" s="311"/>
      <c r="M15" s="311"/>
      <c r="N15" s="273"/>
      <c r="O15" s="302"/>
      <c r="P15" s="272"/>
      <c r="Q15" s="272"/>
      <c r="R15" s="272"/>
      <c r="S15" s="273"/>
      <c r="T15" s="272"/>
      <c r="U15" s="272"/>
      <c r="V15" s="272"/>
      <c r="W15" s="273"/>
      <c r="X15" s="272"/>
      <c r="Y15" s="272"/>
      <c r="Z15" s="272"/>
      <c r="AA15" s="273"/>
      <c r="AB15" s="272"/>
      <c r="AC15" s="272"/>
      <c r="AD15" s="272"/>
      <c r="AE15" s="273"/>
      <c r="AF15" s="5"/>
    </row>
    <row r="16" spans="1:38" ht="28.8" x14ac:dyDescent="0.25">
      <c r="A16" s="257"/>
      <c r="B16" s="402" t="s">
        <v>315</v>
      </c>
      <c r="C16" s="272">
        <f>'TSP Detailed Budget'!D33</f>
        <v>2400</v>
      </c>
      <c r="D16" s="272">
        <f>'TSP Detailed Budget'!E33</f>
        <v>0</v>
      </c>
      <c r="E16" s="272">
        <f>'TSP Detailed Budget'!F33</f>
        <v>0</v>
      </c>
      <c r="F16" s="272">
        <f>'TSP Detailed Budget'!G33</f>
        <v>0</v>
      </c>
      <c r="G16" s="272">
        <f>'TSP Detailed Budget'!H33</f>
        <v>0</v>
      </c>
      <c r="H16" s="273">
        <f>SUM(C16:G16)</f>
        <v>2400</v>
      </c>
      <c r="I16" s="272"/>
      <c r="J16" s="272"/>
      <c r="K16" s="272"/>
      <c r="L16" s="311"/>
      <c r="M16" s="311"/>
      <c r="N16" s="273"/>
      <c r="O16" s="302"/>
      <c r="P16" s="272"/>
      <c r="Q16" s="272"/>
      <c r="R16" s="272"/>
      <c r="S16" s="273"/>
      <c r="T16" s="272"/>
      <c r="U16" s="272"/>
      <c r="V16" s="272"/>
      <c r="W16" s="273"/>
      <c r="X16" s="272"/>
      <c r="Y16" s="272"/>
      <c r="Z16" s="272"/>
      <c r="AA16" s="273"/>
      <c r="AB16" s="272"/>
      <c r="AC16" s="272"/>
      <c r="AD16" s="272"/>
      <c r="AE16" s="273"/>
      <c r="AF16" s="5"/>
    </row>
    <row r="17" spans="1:38" s="332" customFormat="1" ht="86.4" x14ac:dyDescent="0.25">
      <c r="A17" s="333" t="s">
        <v>233</v>
      </c>
      <c r="B17" s="334" t="s">
        <v>324</v>
      </c>
      <c r="C17" s="328">
        <f>SUM(C18:C18)</f>
        <v>0</v>
      </c>
      <c r="D17" s="328">
        <f>SUM(D18:D18)</f>
        <v>4800</v>
      </c>
      <c r="E17" s="328">
        <f>SUM(E18:E18)</f>
        <v>0</v>
      </c>
      <c r="F17" s="328">
        <f t="shared" ref="F17:G17" si="5">SUM(F18:F18)</f>
        <v>0</v>
      </c>
      <c r="G17" s="328">
        <f t="shared" si="5"/>
        <v>0</v>
      </c>
      <c r="H17" s="329">
        <f>SUM(H18:H18)</f>
        <v>4800</v>
      </c>
      <c r="I17" s="328"/>
      <c r="J17" s="328"/>
      <c r="K17" s="328"/>
      <c r="L17" s="330"/>
      <c r="M17" s="330"/>
      <c r="N17" s="329"/>
      <c r="O17" s="331"/>
      <c r="P17" s="328"/>
      <c r="Q17" s="328"/>
      <c r="R17" s="328"/>
      <c r="S17" s="329"/>
      <c r="T17" s="328"/>
      <c r="U17" s="328"/>
      <c r="V17" s="328"/>
      <c r="W17" s="329"/>
      <c r="X17" s="328"/>
      <c r="Y17" s="328"/>
      <c r="Z17" s="328"/>
      <c r="AA17" s="329"/>
      <c r="AB17" s="328"/>
      <c r="AC17" s="328"/>
      <c r="AD17" s="328"/>
      <c r="AE17" s="329"/>
    </row>
    <row r="18" spans="1:38" ht="28.8" x14ac:dyDescent="0.25">
      <c r="A18" s="258"/>
      <c r="B18" s="402" t="s">
        <v>316</v>
      </c>
      <c r="C18" s="272">
        <f>'TSP Detailed Budget'!D40</f>
        <v>0</v>
      </c>
      <c r="D18" s="272">
        <f>'TSP Detailed Budget'!E40</f>
        <v>4800</v>
      </c>
      <c r="E18" s="272">
        <f>'[19]TSP Detailed Budget'!F40</f>
        <v>0</v>
      </c>
      <c r="F18" s="272">
        <f>'[19]TSP Detailed Budget'!G40</f>
        <v>0</v>
      </c>
      <c r="G18" s="272">
        <f>'[19]TSP Detailed Budget'!H40</f>
        <v>0</v>
      </c>
      <c r="H18" s="273">
        <f>SUM(C18:G18)</f>
        <v>4800</v>
      </c>
      <c r="I18" s="272"/>
      <c r="J18" s="272"/>
      <c r="K18" s="272"/>
      <c r="L18" s="311"/>
      <c r="M18" s="311"/>
      <c r="N18" s="273"/>
      <c r="O18" s="302"/>
      <c r="P18" s="272"/>
      <c r="Q18" s="272"/>
      <c r="R18" s="272"/>
      <c r="S18" s="273"/>
      <c r="T18" s="272"/>
      <c r="U18" s="272"/>
      <c r="V18" s="272"/>
      <c r="W18" s="273"/>
      <c r="X18" s="272"/>
      <c r="Y18" s="272"/>
      <c r="Z18" s="272"/>
      <c r="AA18" s="273"/>
      <c r="AB18" s="272"/>
      <c r="AC18" s="272"/>
      <c r="AD18" s="272"/>
      <c r="AE18" s="273"/>
      <c r="AF18" s="5"/>
    </row>
    <row r="19" spans="1:38" s="332" customFormat="1" ht="43.2" x14ac:dyDescent="0.25">
      <c r="A19" s="333" t="s">
        <v>234</v>
      </c>
      <c r="B19" s="334" t="s">
        <v>325</v>
      </c>
      <c r="C19" s="328">
        <f>SUM(C20:C21)</f>
        <v>0</v>
      </c>
      <c r="D19" s="328">
        <f t="shared" ref="D19:G19" si="6">SUM(D20:D21)</f>
        <v>17200</v>
      </c>
      <c r="E19" s="328">
        <f t="shared" si="6"/>
        <v>0</v>
      </c>
      <c r="F19" s="328">
        <f t="shared" si="6"/>
        <v>0</v>
      </c>
      <c r="G19" s="328">
        <f t="shared" si="6"/>
        <v>0</v>
      </c>
      <c r="H19" s="329">
        <f>SUM(H20:H21)</f>
        <v>17200</v>
      </c>
      <c r="I19" s="328"/>
      <c r="J19" s="328"/>
      <c r="K19" s="328"/>
      <c r="L19" s="330"/>
      <c r="M19" s="330"/>
      <c r="N19" s="329"/>
      <c r="O19" s="331"/>
      <c r="P19" s="328"/>
      <c r="Q19" s="328"/>
      <c r="R19" s="328"/>
      <c r="S19" s="329"/>
      <c r="T19" s="328"/>
      <c r="U19" s="328"/>
      <c r="V19" s="328"/>
      <c r="W19" s="329"/>
      <c r="X19" s="328"/>
      <c r="Y19" s="328"/>
      <c r="Z19" s="328"/>
      <c r="AA19" s="329"/>
      <c r="AB19" s="328"/>
      <c r="AC19" s="328"/>
      <c r="AD19" s="328"/>
      <c r="AE19" s="329"/>
    </row>
    <row r="20" spans="1:38" ht="43.2" x14ac:dyDescent="0.25">
      <c r="A20" s="257"/>
      <c r="B20" s="402" t="s">
        <v>334</v>
      </c>
      <c r="C20" s="506">
        <f>'[20]TSP Detailed Budget'!D48</f>
        <v>0</v>
      </c>
      <c r="D20" s="272">
        <f>'TSP Detailed Budget'!E48</f>
        <v>16000</v>
      </c>
      <c r="E20" s="272"/>
      <c r="F20" s="272"/>
      <c r="G20" s="272"/>
      <c r="H20" s="273">
        <f>SUM(C20:G20)</f>
        <v>16000</v>
      </c>
      <c r="I20" s="272"/>
      <c r="J20" s="272"/>
      <c r="K20" s="272"/>
      <c r="L20" s="311"/>
      <c r="M20" s="311"/>
      <c r="N20" s="273"/>
      <c r="O20" s="302"/>
      <c r="P20" s="272"/>
      <c r="Q20" s="272"/>
      <c r="R20" s="272"/>
      <c r="S20" s="273"/>
      <c r="T20" s="272"/>
      <c r="U20" s="272"/>
      <c r="V20" s="272"/>
      <c r="W20" s="273"/>
      <c r="X20" s="272"/>
      <c r="Y20" s="272"/>
      <c r="Z20" s="272"/>
      <c r="AA20" s="273"/>
      <c r="AB20" s="272"/>
      <c r="AC20" s="272"/>
      <c r="AD20" s="272"/>
      <c r="AE20" s="273"/>
      <c r="AF20" s="5"/>
    </row>
    <row r="21" spans="1:38" ht="16.649999999999999" customHeight="1" x14ac:dyDescent="0.25">
      <c r="A21" s="340"/>
      <c r="B21" s="406" t="s">
        <v>317</v>
      </c>
      <c r="C21" s="506">
        <f>'[20]TSP Detailed Budget'!D53</f>
        <v>0</v>
      </c>
      <c r="D21" s="272">
        <f>'TSP Detailed Budget'!E53</f>
        <v>1200</v>
      </c>
      <c r="E21" s="311"/>
      <c r="F21" s="311"/>
      <c r="G21" s="311"/>
      <c r="H21" s="273">
        <f>SUM(C21:G21)</f>
        <v>1200</v>
      </c>
      <c r="I21" s="311"/>
      <c r="J21" s="311"/>
      <c r="K21" s="311"/>
      <c r="L21" s="311"/>
      <c r="M21" s="311"/>
      <c r="N21" s="302"/>
      <c r="O21" s="302"/>
      <c r="P21" s="311"/>
      <c r="Q21" s="311"/>
      <c r="R21" s="311"/>
      <c r="S21" s="302"/>
      <c r="T21" s="311"/>
      <c r="U21" s="311"/>
      <c r="V21" s="311"/>
      <c r="W21" s="302"/>
      <c r="X21" s="311"/>
      <c r="Y21" s="311"/>
      <c r="Z21" s="311"/>
      <c r="AA21" s="302"/>
      <c r="AB21" s="311"/>
      <c r="AC21" s="311"/>
      <c r="AD21" s="311"/>
      <c r="AE21" s="302"/>
      <c r="AF21" s="5"/>
    </row>
    <row r="22" spans="1:38" s="348" customFormat="1" ht="57.6" x14ac:dyDescent="0.25">
      <c r="A22" s="342" t="s">
        <v>10</v>
      </c>
      <c r="B22" s="405" t="s">
        <v>318</v>
      </c>
      <c r="C22" s="320">
        <f>SUM(C23,C25,C28)</f>
        <v>0</v>
      </c>
      <c r="D22" s="320">
        <f t="shared" ref="D22:G22" si="7">SUM(D23,D25,D28)</f>
        <v>29400</v>
      </c>
      <c r="E22" s="320">
        <f t="shared" si="7"/>
        <v>10400</v>
      </c>
      <c r="F22" s="320">
        <f t="shared" si="7"/>
        <v>0</v>
      </c>
      <c r="G22" s="320">
        <f t="shared" si="7"/>
        <v>0</v>
      </c>
      <c r="H22" s="320">
        <f>SUM(H23,H25,H28)</f>
        <v>39800</v>
      </c>
      <c r="I22" s="320"/>
      <c r="J22" s="320"/>
      <c r="K22" s="320"/>
      <c r="L22" s="343"/>
      <c r="M22" s="343"/>
      <c r="N22" s="320"/>
      <c r="O22" s="343"/>
      <c r="P22" s="320"/>
      <c r="Q22" s="320"/>
      <c r="R22" s="320"/>
      <c r="S22" s="320"/>
      <c r="T22" s="320"/>
      <c r="U22" s="320"/>
      <c r="V22" s="320"/>
      <c r="W22" s="320"/>
      <c r="X22" s="320"/>
      <c r="Y22" s="320"/>
      <c r="Z22" s="320"/>
      <c r="AA22" s="320"/>
      <c r="AB22" s="320"/>
      <c r="AC22" s="320"/>
      <c r="AD22" s="320"/>
      <c r="AE22" s="320"/>
      <c r="AF22" s="347"/>
      <c r="AH22" s="349"/>
      <c r="AI22" s="349"/>
      <c r="AJ22" s="349"/>
      <c r="AK22" s="349"/>
      <c r="AL22" s="349"/>
    </row>
    <row r="23" spans="1:38" s="332" customFormat="1" ht="86.4" x14ac:dyDescent="0.25">
      <c r="A23" s="333" t="s">
        <v>237</v>
      </c>
      <c r="B23" s="334" t="s">
        <v>333</v>
      </c>
      <c r="C23" s="507">
        <f>SUM(C24:C24)</f>
        <v>0</v>
      </c>
      <c r="D23" s="328">
        <f>SUM(D24:D24)</f>
        <v>2400</v>
      </c>
      <c r="E23" s="328">
        <f t="shared" ref="E23:G23" si="8">SUM(E24:E24)</f>
        <v>0</v>
      </c>
      <c r="F23" s="328">
        <f t="shared" si="8"/>
        <v>0</v>
      </c>
      <c r="G23" s="328">
        <f t="shared" si="8"/>
        <v>0</v>
      </c>
      <c r="H23" s="329">
        <f>SUM(H24:H24)</f>
        <v>2400</v>
      </c>
      <c r="I23" s="328"/>
      <c r="J23" s="328"/>
      <c r="K23" s="328"/>
      <c r="L23" s="330"/>
      <c r="M23" s="330"/>
      <c r="N23" s="329"/>
      <c r="O23" s="331"/>
      <c r="P23" s="328"/>
      <c r="Q23" s="328"/>
      <c r="R23" s="328"/>
      <c r="S23" s="329"/>
      <c r="T23" s="328"/>
      <c r="U23" s="328"/>
      <c r="V23" s="328"/>
      <c r="W23" s="329"/>
      <c r="X23" s="328"/>
      <c r="Y23" s="328"/>
      <c r="Z23" s="328"/>
      <c r="AA23" s="329"/>
      <c r="AB23" s="328"/>
      <c r="AC23" s="328"/>
      <c r="AD23" s="328"/>
      <c r="AE23" s="329"/>
    </row>
    <row r="24" spans="1:38" ht="28.8" x14ac:dyDescent="0.25">
      <c r="A24" s="258"/>
      <c r="B24" s="402" t="s">
        <v>319</v>
      </c>
      <c r="C24" s="508">
        <f>'[20]TSP Detailed Budget'!D60</f>
        <v>0</v>
      </c>
      <c r="D24" s="272">
        <f>'TSP Detailed Budget'!E60</f>
        <v>2400</v>
      </c>
      <c r="E24" s="272">
        <f>'[19]TSP Detailed Budget'!F60</f>
        <v>0</v>
      </c>
      <c r="F24" s="272">
        <f>'[19]TSP Detailed Budget'!G60</f>
        <v>0</v>
      </c>
      <c r="G24" s="272">
        <f>'[19]TSP Detailed Budget'!H60</f>
        <v>0</v>
      </c>
      <c r="H24" s="273">
        <f>SUM(C24:G24)</f>
        <v>2400</v>
      </c>
      <c r="I24" s="272"/>
      <c r="J24" s="272"/>
      <c r="K24" s="272"/>
      <c r="L24" s="311"/>
      <c r="M24" s="311"/>
      <c r="N24" s="273"/>
      <c r="O24" s="302"/>
      <c r="P24" s="272"/>
      <c r="Q24" s="272"/>
      <c r="R24" s="272"/>
      <c r="S24" s="273"/>
      <c r="T24" s="272"/>
      <c r="U24" s="272"/>
      <c r="V24" s="272"/>
      <c r="W24" s="273"/>
      <c r="X24" s="272"/>
      <c r="Y24" s="272"/>
      <c r="Z24" s="272"/>
      <c r="AA24" s="273"/>
      <c r="AB24" s="272"/>
      <c r="AC24" s="272"/>
      <c r="AD24" s="272"/>
      <c r="AE24" s="273"/>
      <c r="AF24" s="5"/>
    </row>
    <row r="25" spans="1:38" s="332" customFormat="1" ht="129.6" x14ac:dyDescent="0.25">
      <c r="A25" s="333" t="s">
        <v>238</v>
      </c>
      <c r="B25" s="334" t="s">
        <v>326</v>
      </c>
      <c r="C25" s="328">
        <f>SUM(C26:C27)</f>
        <v>0</v>
      </c>
      <c r="D25" s="328">
        <f>SUM(D26:D27)</f>
        <v>7200</v>
      </c>
      <c r="E25" s="328">
        <f>SUM(E26:E27)</f>
        <v>0</v>
      </c>
      <c r="F25" s="330"/>
      <c r="G25" s="330"/>
      <c r="H25" s="329">
        <f>SUM(H26:H27)</f>
        <v>7200</v>
      </c>
      <c r="I25" s="328"/>
      <c r="J25" s="328"/>
      <c r="K25" s="328"/>
      <c r="L25" s="330"/>
      <c r="M25" s="330"/>
      <c r="N25" s="329"/>
      <c r="O25" s="331"/>
      <c r="P25" s="328"/>
      <c r="Q25" s="328"/>
      <c r="R25" s="328"/>
      <c r="S25" s="329"/>
      <c r="T25" s="328"/>
      <c r="U25" s="328"/>
      <c r="V25" s="328"/>
      <c r="W25" s="329"/>
      <c r="X25" s="328"/>
      <c r="Y25" s="328"/>
      <c r="Z25" s="328"/>
      <c r="AA25" s="329"/>
      <c r="AB25" s="328"/>
      <c r="AC25" s="328"/>
      <c r="AD25" s="328"/>
      <c r="AE25" s="329"/>
    </row>
    <row r="26" spans="1:38" ht="17.7" customHeight="1" x14ac:dyDescent="0.25">
      <c r="A26" s="257"/>
      <c r="B26" s="402" t="s">
        <v>327</v>
      </c>
      <c r="C26" s="508">
        <f>'TSP Detailed Budget'!D67</f>
        <v>0</v>
      </c>
      <c r="D26" s="508">
        <f>'TSP Detailed Budget'!E67</f>
        <v>4800</v>
      </c>
      <c r="E26" s="508">
        <f>'TSP Detailed Budget'!F67</f>
        <v>0</v>
      </c>
      <c r="F26" s="508">
        <f>'TSP Detailed Budget'!G67</f>
        <v>0</v>
      </c>
      <c r="G26" s="508">
        <f>'TSP Detailed Budget'!H67</f>
        <v>0</v>
      </c>
      <c r="H26" s="273">
        <f t="shared" ref="H26:H27" si="9">SUM(C26:G26)</f>
        <v>4800</v>
      </c>
      <c r="I26" s="272"/>
      <c r="J26" s="272"/>
      <c r="K26" s="272"/>
      <c r="L26" s="311"/>
      <c r="M26" s="311"/>
      <c r="N26" s="273"/>
      <c r="O26" s="302"/>
      <c r="P26" s="272"/>
      <c r="Q26" s="272"/>
      <c r="R26" s="272"/>
      <c r="S26" s="273"/>
      <c r="T26" s="272"/>
      <c r="U26" s="272"/>
      <c r="V26" s="272"/>
      <c r="W26" s="273"/>
      <c r="X26" s="272"/>
      <c r="Y26" s="272"/>
      <c r="Z26" s="272"/>
      <c r="AA26" s="273"/>
      <c r="AB26" s="272"/>
      <c r="AC26" s="272"/>
      <c r="AD26" s="272"/>
      <c r="AE26" s="273"/>
      <c r="AF26" s="5"/>
    </row>
    <row r="27" spans="1:38" ht="28.8" x14ac:dyDescent="0.25">
      <c r="A27" s="257"/>
      <c r="B27" s="402" t="s">
        <v>328</v>
      </c>
      <c r="C27" s="508">
        <f>'[20]TSP Detailed Budget'!D72</f>
        <v>0</v>
      </c>
      <c r="D27" s="272">
        <f>'TSP Detailed Budget'!E72</f>
        <v>2400</v>
      </c>
      <c r="E27" s="272">
        <f>'[19]TSP Detailed Budget'!F72</f>
        <v>0</v>
      </c>
      <c r="F27" s="272">
        <f>'[19]TSP Detailed Budget'!G72</f>
        <v>0</v>
      </c>
      <c r="G27" s="272">
        <f>'[19]TSP Detailed Budget'!H72</f>
        <v>0</v>
      </c>
      <c r="H27" s="273">
        <f t="shared" si="9"/>
        <v>2400</v>
      </c>
      <c r="I27" s="272"/>
      <c r="J27" s="272"/>
      <c r="K27" s="272"/>
      <c r="L27" s="311"/>
      <c r="M27" s="311"/>
      <c r="N27" s="273"/>
      <c r="O27" s="302"/>
      <c r="P27" s="272"/>
      <c r="Q27" s="272"/>
      <c r="R27" s="272"/>
      <c r="S27" s="273"/>
      <c r="T27" s="272"/>
      <c r="U27" s="272"/>
      <c r="V27" s="272"/>
      <c r="W27" s="273"/>
      <c r="X27" s="272"/>
      <c r="Y27" s="272"/>
      <c r="Z27" s="272"/>
      <c r="AA27" s="273"/>
      <c r="AB27" s="272"/>
      <c r="AC27" s="272"/>
      <c r="AD27" s="272"/>
      <c r="AE27" s="273"/>
      <c r="AF27" s="5"/>
    </row>
    <row r="28" spans="1:38" s="332" customFormat="1" ht="86.4" x14ac:dyDescent="0.25">
      <c r="A28" s="333" t="s">
        <v>240</v>
      </c>
      <c r="B28" s="334" t="s">
        <v>329</v>
      </c>
      <c r="C28" s="328">
        <f>SUM(C29:C30)</f>
        <v>0</v>
      </c>
      <c r="D28" s="328">
        <f>SUM(D29:D30)</f>
        <v>19800</v>
      </c>
      <c r="E28" s="328">
        <f>SUM(E29:E30)</f>
        <v>10400</v>
      </c>
      <c r="F28" s="330"/>
      <c r="G28" s="330"/>
      <c r="H28" s="329">
        <f>SUM(H29:H30)</f>
        <v>30200</v>
      </c>
      <c r="I28" s="328"/>
      <c r="J28" s="328"/>
      <c r="K28" s="328"/>
      <c r="L28" s="330"/>
      <c r="M28" s="330"/>
      <c r="N28" s="329"/>
      <c r="O28" s="331"/>
      <c r="P28" s="328"/>
      <c r="Q28" s="328"/>
      <c r="R28" s="328"/>
      <c r="S28" s="329"/>
      <c r="T28" s="328"/>
      <c r="U28" s="328"/>
      <c r="V28" s="328"/>
      <c r="W28" s="329"/>
      <c r="X28" s="328"/>
      <c r="Y28" s="328"/>
      <c r="Z28" s="328"/>
      <c r="AA28" s="329"/>
      <c r="AB28" s="328"/>
      <c r="AC28" s="328"/>
      <c r="AD28" s="328"/>
      <c r="AE28" s="329"/>
    </row>
    <row r="29" spans="1:38" ht="28.8" x14ac:dyDescent="0.25">
      <c r="A29" s="258"/>
      <c r="B29" s="402" t="s">
        <v>330</v>
      </c>
      <c r="C29" s="508">
        <f>'[20]TSP Detailed Budget'!D81</f>
        <v>0</v>
      </c>
      <c r="D29" s="272">
        <f>'TSP Detailed Budget'!E81</f>
        <v>15000</v>
      </c>
      <c r="E29" s="272">
        <f>'[19]TSP Detailed Budget'!F81</f>
        <v>10400</v>
      </c>
      <c r="F29" s="272">
        <f>'[19]TSP Detailed Budget'!G81</f>
        <v>0</v>
      </c>
      <c r="G29" s="272">
        <f>'[19]TSP Detailed Budget'!H81</f>
        <v>0</v>
      </c>
      <c r="H29" s="273">
        <f t="shared" ref="H29:H30" si="10">SUM(C29:G29)</f>
        <v>25400</v>
      </c>
      <c r="I29" s="272"/>
      <c r="J29" s="272"/>
      <c r="K29" s="272"/>
      <c r="L29" s="311"/>
      <c r="M29" s="311"/>
      <c r="N29" s="273"/>
      <c r="O29" s="302"/>
      <c r="P29" s="272"/>
      <c r="Q29" s="272"/>
      <c r="R29" s="272"/>
      <c r="S29" s="273"/>
      <c r="T29" s="272"/>
      <c r="U29" s="272"/>
      <c r="V29" s="272"/>
      <c r="W29" s="273"/>
      <c r="X29" s="272"/>
      <c r="Y29" s="272"/>
      <c r="Z29" s="272"/>
      <c r="AA29" s="273"/>
      <c r="AB29" s="272"/>
      <c r="AC29" s="272"/>
      <c r="AD29" s="272"/>
      <c r="AE29" s="273"/>
      <c r="AF29" s="5"/>
    </row>
    <row r="30" spans="1:38" ht="28.8" x14ac:dyDescent="0.25">
      <c r="A30" s="258"/>
      <c r="B30" s="402" t="s">
        <v>331</v>
      </c>
      <c r="C30" s="508">
        <f>'[20]TSP Detailed Budget'!D86</f>
        <v>0</v>
      </c>
      <c r="D30" s="272">
        <f>'TSP Detailed Budget'!E86</f>
        <v>4800</v>
      </c>
      <c r="E30" s="272">
        <f>'[19]TSP Detailed Budget'!F86</f>
        <v>0</v>
      </c>
      <c r="F30" s="272">
        <f>'[19]TSP Detailed Budget'!G86</f>
        <v>0</v>
      </c>
      <c r="G30" s="272">
        <f>'[19]TSP Detailed Budget'!H86</f>
        <v>0</v>
      </c>
      <c r="H30" s="273">
        <f t="shared" si="10"/>
        <v>4800</v>
      </c>
      <c r="I30" s="272"/>
      <c r="J30" s="272"/>
      <c r="K30" s="272"/>
      <c r="L30" s="311"/>
      <c r="M30" s="311"/>
      <c r="N30" s="273"/>
      <c r="O30" s="302"/>
      <c r="P30" s="272"/>
      <c r="Q30" s="272"/>
      <c r="R30" s="272"/>
      <c r="S30" s="273"/>
      <c r="T30" s="272"/>
      <c r="U30" s="272"/>
      <c r="V30" s="272"/>
      <c r="W30" s="273"/>
      <c r="X30" s="272"/>
      <c r="Y30" s="272"/>
      <c r="Z30" s="272"/>
      <c r="AA30" s="273"/>
      <c r="AB30" s="272"/>
      <c r="AC30" s="272"/>
      <c r="AD30" s="272"/>
      <c r="AE30" s="273"/>
      <c r="AF30" s="5"/>
    </row>
    <row r="31" spans="1:38" s="477" customFormat="1" ht="18" x14ac:dyDescent="0.25">
      <c r="A31" s="472">
        <v>1.2</v>
      </c>
      <c r="B31" s="473" t="s">
        <v>471</v>
      </c>
      <c r="C31" s="474">
        <v>0</v>
      </c>
      <c r="D31" s="474">
        <v>0</v>
      </c>
      <c r="E31" s="474">
        <v>0</v>
      </c>
      <c r="F31" s="474">
        <v>0</v>
      </c>
      <c r="G31" s="474">
        <v>0</v>
      </c>
      <c r="H31" s="474">
        <v>0</v>
      </c>
      <c r="I31" s="475"/>
      <c r="J31" s="475"/>
      <c r="K31" s="475"/>
      <c r="L31" s="475"/>
      <c r="M31" s="475"/>
      <c r="N31" s="476"/>
      <c r="O31" s="476"/>
      <c r="P31" s="475"/>
      <c r="Q31" s="475"/>
      <c r="R31" s="475"/>
      <c r="S31" s="476"/>
      <c r="T31" s="475"/>
      <c r="U31" s="475"/>
      <c r="V31" s="475"/>
      <c r="W31" s="476"/>
      <c r="X31" s="475"/>
      <c r="Y31" s="475"/>
      <c r="Z31" s="475"/>
      <c r="AA31" s="476"/>
      <c r="AB31" s="475"/>
      <c r="AC31" s="475"/>
      <c r="AD31" s="475"/>
      <c r="AE31" s="476"/>
    </row>
    <row r="32" spans="1:38" ht="115.2" x14ac:dyDescent="0.25">
      <c r="A32" s="321">
        <v>2</v>
      </c>
      <c r="B32" s="404" t="s">
        <v>332</v>
      </c>
      <c r="C32" s="363">
        <f t="shared" ref="C32:H32" si="11">SUM(C33,C56,C84,C100,C109,C115,C126,C139,C144)</f>
        <v>166000</v>
      </c>
      <c r="D32" s="363">
        <f t="shared" si="11"/>
        <v>662600</v>
      </c>
      <c r="E32" s="363">
        <f t="shared" si="11"/>
        <v>417800</v>
      </c>
      <c r="F32" s="363">
        <f t="shared" si="11"/>
        <v>587100</v>
      </c>
      <c r="G32" s="363">
        <f t="shared" si="11"/>
        <v>479500</v>
      </c>
      <c r="H32" s="363">
        <f t="shared" si="11"/>
        <v>2313000</v>
      </c>
      <c r="I32" s="322"/>
      <c r="J32" s="322"/>
      <c r="K32" s="322"/>
      <c r="L32" s="322"/>
      <c r="M32" s="322"/>
      <c r="N32" s="323"/>
      <c r="O32" s="323"/>
      <c r="P32" s="322"/>
      <c r="Q32" s="322"/>
      <c r="R32" s="322"/>
      <c r="S32" s="323"/>
      <c r="T32" s="322"/>
      <c r="U32" s="322"/>
      <c r="V32" s="322"/>
      <c r="W32" s="323"/>
      <c r="X32" s="322"/>
      <c r="Y32" s="322"/>
      <c r="Z32" s="322"/>
      <c r="AA32" s="323"/>
      <c r="AB32" s="322"/>
      <c r="AC32" s="322"/>
      <c r="AD32" s="322"/>
      <c r="AE32" s="323"/>
      <c r="AF32" s="5"/>
    </row>
    <row r="33" spans="1:38" s="477" customFormat="1" ht="18" x14ac:dyDescent="0.25">
      <c r="A33" s="472">
        <v>2.1</v>
      </c>
      <c r="B33" s="473" t="s">
        <v>457</v>
      </c>
      <c r="C33" s="474">
        <f>C34+C49</f>
        <v>2400</v>
      </c>
      <c r="D33" s="474">
        <f t="shared" ref="D33:H33" si="12">D34+D49</f>
        <v>84400</v>
      </c>
      <c r="E33" s="474">
        <f t="shared" si="12"/>
        <v>37400</v>
      </c>
      <c r="F33" s="474">
        <f t="shared" si="12"/>
        <v>159200</v>
      </c>
      <c r="G33" s="474">
        <f t="shared" si="12"/>
        <v>150800</v>
      </c>
      <c r="H33" s="474">
        <f t="shared" si="12"/>
        <v>434200</v>
      </c>
      <c r="I33" s="475"/>
      <c r="J33" s="475"/>
      <c r="K33" s="475"/>
      <c r="L33" s="475"/>
      <c r="M33" s="475"/>
      <c r="N33" s="476"/>
      <c r="O33" s="476"/>
      <c r="P33" s="475"/>
      <c r="Q33" s="475"/>
      <c r="R33" s="475"/>
      <c r="S33" s="476"/>
      <c r="T33" s="475"/>
      <c r="U33" s="475"/>
      <c r="V33" s="475"/>
      <c r="W33" s="476"/>
      <c r="X33" s="475"/>
      <c r="Y33" s="475"/>
      <c r="Z33" s="475"/>
      <c r="AA33" s="476"/>
      <c r="AB33" s="475"/>
      <c r="AC33" s="475"/>
      <c r="AD33" s="475"/>
      <c r="AE33" s="476"/>
    </row>
    <row r="34" spans="1:38" s="348" customFormat="1" ht="57.6" x14ac:dyDescent="0.25">
      <c r="A34" s="342" t="s">
        <v>18</v>
      </c>
      <c r="B34" s="405" t="s">
        <v>335</v>
      </c>
      <c r="C34" s="320">
        <f t="shared" ref="C34:D34" si="13">SUM(C35,C37,C39,C41,C43,C47)</f>
        <v>2400</v>
      </c>
      <c r="D34" s="320">
        <f t="shared" si="13"/>
        <v>74400</v>
      </c>
      <c r="E34" s="320">
        <f>SUM(E35,E37,E39,E41,E43,E47)</f>
        <v>27400</v>
      </c>
      <c r="F34" s="320">
        <f t="shared" ref="F34:G34" si="14">SUM(F35,F37,F39,F41,F43,F47)</f>
        <v>12400</v>
      </c>
      <c r="G34" s="320">
        <f t="shared" si="14"/>
        <v>12400</v>
      </c>
      <c r="H34" s="320">
        <f>SUM(H35,H37,H39,H41,H43:H45,H47)</f>
        <v>129000</v>
      </c>
      <c r="I34" s="320"/>
      <c r="J34" s="320"/>
      <c r="K34" s="320"/>
      <c r="L34" s="343"/>
      <c r="M34" s="343"/>
      <c r="N34" s="320"/>
      <c r="O34" s="343"/>
      <c r="P34" s="320"/>
      <c r="Q34" s="320"/>
      <c r="R34" s="320"/>
      <c r="S34" s="320"/>
      <c r="T34" s="320"/>
      <c r="U34" s="320"/>
      <c r="V34" s="320"/>
      <c r="W34" s="320"/>
      <c r="X34" s="320"/>
      <c r="Y34" s="320"/>
      <c r="Z34" s="320"/>
      <c r="AA34" s="320"/>
      <c r="AB34" s="320"/>
      <c r="AC34" s="320"/>
      <c r="AD34" s="320"/>
      <c r="AE34" s="320"/>
      <c r="AF34" s="347"/>
      <c r="AH34" s="349"/>
      <c r="AI34" s="349"/>
      <c r="AJ34" s="349"/>
      <c r="AK34" s="349"/>
      <c r="AL34" s="349"/>
    </row>
    <row r="35" spans="1:38" s="332" customFormat="1" ht="57.6" x14ac:dyDescent="0.25">
      <c r="A35" s="333" t="s">
        <v>242</v>
      </c>
      <c r="B35" s="334" t="s">
        <v>336</v>
      </c>
      <c r="C35" s="328">
        <f>SUM(C36:C36)</f>
        <v>0</v>
      </c>
      <c r="D35" s="328">
        <f>SUM(D36:D36)</f>
        <v>36400</v>
      </c>
      <c r="E35" s="328">
        <f>SUM(E36:E36)</f>
        <v>0</v>
      </c>
      <c r="F35" s="330"/>
      <c r="G35" s="330"/>
      <c r="H35" s="329">
        <f>SUM(H36:H36)</f>
        <v>36400</v>
      </c>
      <c r="I35" s="328"/>
      <c r="J35" s="328"/>
      <c r="K35" s="328"/>
      <c r="L35" s="330"/>
      <c r="M35" s="330"/>
      <c r="N35" s="329"/>
      <c r="O35" s="331"/>
      <c r="P35" s="328"/>
      <c r="Q35" s="328"/>
      <c r="R35" s="328"/>
      <c r="S35" s="329"/>
      <c r="T35" s="328"/>
      <c r="U35" s="328"/>
      <c r="V35" s="328"/>
      <c r="W35" s="329"/>
      <c r="X35" s="328"/>
      <c r="Y35" s="328"/>
      <c r="Z35" s="328"/>
      <c r="AA35" s="329"/>
      <c r="AB35" s="328"/>
      <c r="AC35" s="328"/>
      <c r="AD35" s="328"/>
      <c r="AE35" s="329"/>
    </row>
    <row r="36" spans="1:38" ht="28.8" x14ac:dyDescent="0.25">
      <c r="A36" s="258"/>
      <c r="B36" s="402" t="s">
        <v>337</v>
      </c>
      <c r="C36" s="508">
        <f>'TSP Detailed Budget'!D94</f>
        <v>0</v>
      </c>
      <c r="D36" s="508">
        <f>'TSP Detailed Budget'!E94</f>
        <v>36400</v>
      </c>
      <c r="E36" s="508">
        <f>'TSP Detailed Budget'!F94</f>
        <v>0</v>
      </c>
      <c r="F36" s="508">
        <f>'TSP Detailed Budget'!G94</f>
        <v>0</v>
      </c>
      <c r="G36" s="508">
        <f>'TSP Detailed Budget'!H94</f>
        <v>0</v>
      </c>
      <c r="H36" s="273">
        <f>SUM(C36:G36)</f>
        <v>36400</v>
      </c>
      <c r="I36" s="272"/>
      <c r="J36" s="272"/>
      <c r="K36" s="272"/>
      <c r="L36" s="311"/>
      <c r="M36" s="311"/>
      <c r="N36" s="273"/>
      <c r="O36" s="302"/>
      <c r="P36" s="272"/>
      <c r="Q36" s="272"/>
      <c r="R36" s="272"/>
      <c r="S36" s="273"/>
      <c r="T36" s="272"/>
      <c r="U36" s="272"/>
      <c r="V36" s="272"/>
      <c r="W36" s="273"/>
      <c r="X36" s="272"/>
      <c r="Y36" s="272"/>
      <c r="Z36" s="272"/>
      <c r="AA36" s="273"/>
      <c r="AB36" s="272"/>
      <c r="AC36" s="272"/>
      <c r="AD36" s="272"/>
      <c r="AE36" s="273"/>
      <c r="AF36" s="5"/>
    </row>
    <row r="37" spans="1:38" s="332" customFormat="1" ht="72" x14ac:dyDescent="0.25">
      <c r="A37" s="333" t="s">
        <v>244</v>
      </c>
      <c r="B37" s="334" t="s">
        <v>338</v>
      </c>
      <c r="C37" s="328">
        <f>SUM(C38:C38)</f>
        <v>0</v>
      </c>
      <c r="D37" s="328">
        <f t="shared" ref="D37:G37" si="15">SUM(D38:D38)</f>
        <v>30000</v>
      </c>
      <c r="E37" s="328">
        <f t="shared" si="15"/>
        <v>15000</v>
      </c>
      <c r="F37" s="328">
        <f t="shared" si="15"/>
        <v>0</v>
      </c>
      <c r="G37" s="328">
        <f t="shared" si="15"/>
        <v>0</v>
      </c>
      <c r="H37" s="329">
        <f>SUM(H38:H38)</f>
        <v>45000</v>
      </c>
      <c r="I37" s="328"/>
      <c r="J37" s="328"/>
      <c r="K37" s="328"/>
      <c r="L37" s="330"/>
      <c r="M37" s="330"/>
      <c r="N37" s="329"/>
      <c r="O37" s="331"/>
      <c r="P37" s="328"/>
      <c r="Q37" s="328"/>
      <c r="R37" s="328"/>
      <c r="S37" s="329"/>
      <c r="T37" s="328"/>
      <c r="U37" s="328"/>
      <c r="V37" s="328"/>
      <c r="W37" s="329"/>
      <c r="X37" s="328"/>
      <c r="Y37" s="328"/>
      <c r="Z37" s="328"/>
      <c r="AA37" s="329"/>
      <c r="AB37" s="328"/>
      <c r="AC37" s="328"/>
      <c r="AD37" s="328"/>
      <c r="AE37" s="329"/>
    </row>
    <row r="38" spans="1:38" ht="28.8" x14ac:dyDescent="0.25">
      <c r="A38" s="258"/>
      <c r="B38" s="402" t="s">
        <v>339</v>
      </c>
      <c r="C38" s="508">
        <f>'TSP Detailed Budget'!D101</f>
        <v>0</v>
      </c>
      <c r="D38" s="508">
        <f>'TSP Detailed Budget'!E101</f>
        <v>30000</v>
      </c>
      <c r="E38" s="508">
        <f>'TSP Detailed Budget'!F101</f>
        <v>15000</v>
      </c>
      <c r="F38" s="508">
        <f>'TSP Detailed Budget'!G101</f>
        <v>0</v>
      </c>
      <c r="G38" s="508">
        <f>'TSP Detailed Budget'!H101</f>
        <v>0</v>
      </c>
      <c r="H38" s="273">
        <f>SUM(C38:G38)</f>
        <v>45000</v>
      </c>
      <c r="I38" s="272"/>
      <c r="J38" s="272"/>
      <c r="K38" s="272"/>
      <c r="L38" s="311"/>
      <c r="M38" s="311"/>
      <c r="N38" s="273"/>
      <c r="O38" s="302"/>
      <c r="P38" s="272"/>
      <c r="Q38" s="272"/>
      <c r="R38" s="272"/>
      <c r="S38" s="273"/>
      <c r="T38" s="272"/>
      <c r="U38" s="272"/>
      <c r="V38" s="272"/>
      <c r="W38" s="273"/>
      <c r="X38" s="272"/>
      <c r="Y38" s="272"/>
      <c r="Z38" s="272"/>
      <c r="AA38" s="273"/>
      <c r="AB38" s="272"/>
      <c r="AC38" s="272"/>
      <c r="AD38" s="272"/>
      <c r="AE38" s="273"/>
      <c r="AF38" s="5"/>
    </row>
    <row r="39" spans="1:38" s="332" customFormat="1" ht="57.6" x14ac:dyDescent="0.25">
      <c r="A39" s="333" t="s">
        <v>245</v>
      </c>
      <c r="B39" s="334" t="s">
        <v>472</v>
      </c>
      <c r="C39" s="328">
        <f>C40</f>
        <v>0</v>
      </c>
      <c r="D39" s="328">
        <f t="shared" ref="D39:G39" si="16">D40</f>
        <v>5600</v>
      </c>
      <c r="E39" s="328">
        <f t="shared" si="16"/>
        <v>0</v>
      </c>
      <c r="F39" s="328">
        <f t="shared" si="16"/>
        <v>0</v>
      </c>
      <c r="G39" s="328">
        <f t="shared" si="16"/>
        <v>0</v>
      </c>
      <c r="H39" s="329">
        <f>SUM(C39:G39)</f>
        <v>5600</v>
      </c>
      <c r="I39" s="328"/>
      <c r="J39" s="328"/>
      <c r="K39" s="328"/>
      <c r="L39" s="330"/>
      <c r="M39" s="330"/>
      <c r="N39" s="329"/>
      <c r="O39" s="331"/>
      <c r="P39" s="328"/>
      <c r="Q39" s="328"/>
      <c r="R39" s="328"/>
      <c r="S39" s="329"/>
      <c r="T39" s="328"/>
      <c r="U39" s="328"/>
      <c r="V39" s="328"/>
      <c r="W39" s="329"/>
      <c r="X39" s="328"/>
      <c r="Y39" s="328"/>
      <c r="Z39" s="328"/>
      <c r="AA39" s="329"/>
      <c r="AB39" s="328"/>
      <c r="AC39" s="328"/>
      <c r="AD39" s="328"/>
      <c r="AE39" s="329"/>
    </row>
    <row r="40" spans="1:38" ht="43.2" x14ac:dyDescent="0.25">
      <c r="A40" s="258"/>
      <c r="B40" s="407" t="s">
        <v>340</v>
      </c>
      <c r="C40" s="508">
        <f>'TSP Detailed Budget'!D108</f>
        <v>0</v>
      </c>
      <c r="D40" s="508">
        <f>'TSP Detailed Budget'!E108</f>
        <v>5600</v>
      </c>
      <c r="E40" s="508">
        <f>'TSP Detailed Budget'!F108</f>
        <v>0</v>
      </c>
      <c r="F40" s="508">
        <f>'TSP Detailed Budget'!G108</f>
        <v>0</v>
      </c>
      <c r="G40" s="508">
        <f>'TSP Detailed Budget'!H108</f>
        <v>0</v>
      </c>
      <c r="H40" s="273">
        <f>SUM(C40:G40)</f>
        <v>5600</v>
      </c>
      <c r="I40" s="272"/>
      <c r="J40" s="272"/>
      <c r="K40" s="272"/>
      <c r="L40" s="311"/>
      <c r="M40" s="311"/>
      <c r="N40" s="273"/>
      <c r="O40" s="302"/>
      <c r="P40" s="272"/>
      <c r="Q40" s="272"/>
      <c r="R40" s="272"/>
      <c r="S40" s="273"/>
      <c r="T40" s="272"/>
      <c r="U40" s="272"/>
      <c r="V40" s="272"/>
      <c r="W40" s="273"/>
      <c r="X40" s="272"/>
      <c r="Y40" s="272"/>
      <c r="Z40" s="272"/>
      <c r="AA40" s="273"/>
      <c r="AB40" s="272"/>
      <c r="AC40" s="272"/>
      <c r="AD40" s="272"/>
      <c r="AE40" s="273"/>
      <c r="AF40" s="5"/>
    </row>
    <row r="41" spans="1:38" s="332" customFormat="1" ht="28.8" x14ac:dyDescent="0.25">
      <c r="A41" s="333" t="s">
        <v>247</v>
      </c>
      <c r="B41" s="334" t="s">
        <v>341</v>
      </c>
      <c r="C41" s="328">
        <f>SUM(C42)</f>
        <v>0</v>
      </c>
      <c r="D41" s="328">
        <f t="shared" ref="D41:G41" si="17">SUM(D42)</f>
        <v>0</v>
      </c>
      <c r="E41" s="328">
        <f t="shared" si="17"/>
        <v>10000</v>
      </c>
      <c r="F41" s="328">
        <f t="shared" si="17"/>
        <v>10000</v>
      </c>
      <c r="G41" s="328">
        <f t="shared" si="17"/>
        <v>10000</v>
      </c>
      <c r="H41" s="329">
        <f>SUM(H42)</f>
        <v>30000</v>
      </c>
      <c r="I41" s="328"/>
      <c r="J41" s="328"/>
      <c r="K41" s="328"/>
      <c r="L41" s="330"/>
      <c r="M41" s="330"/>
      <c r="N41" s="329"/>
      <c r="O41" s="331"/>
      <c r="P41" s="328"/>
      <c r="Q41" s="328"/>
      <c r="R41" s="328"/>
      <c r="S41" s="329"/>
      <c r="T41" s="328"/>
      <c r="U41" s="328"/>
      <c r="V41" s="328"/>
      <c r="W41" s="329"/>
      <c r="X41" s="328"/>
      <c r="Y41" s="328"/>
      <c r="Z41" s="328"/>
      <c r="AA41" s="329"/>
      <c r="AB41" s="328"/>
      <c r="AC41" s="328"/>
      <c r="AD41" s="328"/>
      <c r="AE41" s="329"/>
    </row>
    <row r="42" spans="1:38" ht="28.8" x14ac:dyDescent="0.25">
      <c r="A42" s="258"/>
      <c r="B42" s="407" t="s">
        <v>342</v>
      </c>
      <c r="C42" s="508">
        <f>'TSP Detailed Budget'!D115</f>
        <v>0</v>
      </c>
      <c r="D42" s="508">
        <f>'TSP Detailed Budget'!E115</f>
        <v>0</v>
      </c>
      <c r="E42" s="508">
        <f>'TSP Detailed Budget'!F115</f>
        <v>10000</v>
      </c>
      <c r="F42" s="508">
        <f>'TSP Detailed Budget'!G115</f>
        <v>10000</v>
      </c>
      <c r="G42" s="508">
        <f>'TSP Detailed Budget'!H115</f>
        <v>10000</v>
      </c>
      <c r="H42" s="273">
        <f>SUM(C42:G42)</f>
        <v>30000</v>
      </c>
      <c r="I42" s="272"/>
      <c r="J42" s="272"/>
      <c r="K42" s="272"/>
      <c r="L42" s="311"/>
      <c r="M42" s="311"/>
      <c r="N42" s="273"/>
      <c r="O42" s="302"/>
      <c r="P42" s="272"/>
      <c r="Q42" s="272"/>
      <c r="R42" s="272"/>
      <c r="S42" s="273"/>
      <c r="T42" s="272"/>
      <c r="U42" s="272"/>
      <c r="V42" s="272"/>
      <c r="W42" s="273"/>
      <c r="X42" s="272"/>
      <c r="Y42" s="272"/>
      <c r="Z42" s="272"/>
      <c r="AA42" s="273"/>
      <c r="AB42" s="272"/>
      <c r="AC42" s="272"/>
      <c r="AD42" s="272"/>
      <c r="AE42" s="273"/>
      <c r="AF42" s="5"/>
    </row>
    <row r="43" spans="1:38" s="332" customFormat="1" ht="57.6" x14ac:dyDescent="0.25">
      <c r="A43" s="333" t="s">
        <v>248</v>
      </c>
      <c r="B43" s="334" t="s">
        <v>343</v>
      </c>
      <c r="C43" s="328"/>
      <c r="D43" s="328"/>
      <c r="E43" s="328"/>
      <c r="F43" s="328"/>
      <c r="G43" s="328"/>
      <c r="H43" s="329">
        <f t="shared" ref="H43" si="18">SUM(C43:E43)</f>
        <v>0</v>
      </c>
      <c r="I43" s="328"/>
      <c r="J43" s="328"/>
      <c r="K43" s="328"/>
      <c r="L43" s="330"/>
      <c r="M43" s="330"/>
      <c r="N43" s="329"/>
      <c r="O43" s="331"/>
      <c r="P43" s="328"/>
      <c r="Q43" s="328"/>
      <c r="R43" s="328"/>
      <c r="S43" s="329"/>
      <c r="T43" s="328"/>
      <c r="U43" s="328"/>
      <c r="V43" s="328"/>
      <c r="W43" s="329"/>
      <c r="X43" s="328"/>
      <c r="Y43" s="328"/>
      <c r="Z43" s="328"/>
      <c r="AA43" s="329"/>
      <c r="AB43" s="328"/>
      <c r="AC43" s="328"/>
      <c r="AD43" s="328"/>
      <c r="AE43" s="329"/>
    </row>
    <row r="44" spans="1:38" s="332" customFormat="1" ht="72" x14ac:dyDescent="0.25">
      <c r="A44" s="337" t="s">
        <v>249</v>
      </c>
      <c r="B44" s="338" t="s">
        <v>344</v>
      </c>
      <c r="C44" s="330"/>
      <c r="D44" s="330"/>
      <c r="E44" s="330"/>
      <c r="F44" s="330"/>
      <c r="G44" s="330"/>
      <c r="H44" s="331">
        <v>0</v>
      </c>
      <c r="I44" s="330"/>
      <c r="J44" s="330"/>
      <c r="K44" s="330"/>
      <c r="L44" s="330"/>
      <c r="M44" s="330"/>
      <c r="N44" s="331"/>
      <c r="O44" s="331"/>
      <c r="P44" s="330"/>
      <c r="Q44" s="330"/>
      <c r="R44" s="330"/>
      <c r="S44" s="331"/>
      <c r="T44" s="330"/>
      <c r="U44" s="330"/>
      <c r="V44" s="330"/>
      <c r="W44" s="331"/>
      <c r="X44" s="330"/>
      <c r="Y44" s="330"/>
      <c r="Z44" s="330"/>
      <c r="AA44" s="331"/>
      <c r="AB44" s="330"/>
      <c r="AC44" s="330"/>
      <c r="AD44" s="330"/>
      <c r="AE44" s="331"/>
    </row>
    <row r="45" spans="1:38" s="332" customFormat="1" ht="57.6" x14ac:dyDescent="0.25">
      <c r="A45" s="337" t="s">
        <v>250</v>
      </c>
      <c r="B45" s="338" t="s">
        <v>345</v>
      </c>
      <c r="C45" s="330"/>
      <c r="D45" s="330"/>
      <c r="E45" s="330"/>
      <c r="F45" s="330"/>
      <c r="G45" s="330"/>
      <c r="H45" s="331">
        <v>0</v>
      </c>
      <c r="I45" s="330"/>
      <c r="J45" s="330"/>
      <c r="K45" s="330"/>
      <c r="L45" s="330"/>
      <c r="M45" s="330"/>
      <c r="N45" s="331"/>
      <c r="O45" s="331"/>
      <c r="P45" s="330"/>
      <c r="Q45" s="330"/>
      <c r="R45" s="330"/>
      <c r="S45" s="331"/>
      <c r="T45" s="330"/>
      <c r="U45" s="330"/>
      <c r="V45" s="330"/>
      <c r="W45" s="331"/>
      <c r="X45" s="330"/>
      <c r="Y45" s="330"/>
      <c r="Z45" s="330"/>
      <c r="AA45" s="331"/>
      <c r="AB45" s="330"/>
      <c r="AC45" s="330"/>
      <c r="AD45" s="330"/>
      <c r="AE45" s="331"/>
    </row>
    <row r="46" spans="1:38" s="373" customFormat="1" ht="43.2" x14ac:dyDescent="0.25">
      <c r="A46" s="370"/>
      <c r="B46" s="417" t="s">
        <v>346</v>
      </c>
      <c r="C46" s="374"/>
      <c r="D46" s="374"/>
      <c r="E46" s="374"/>
      <c r="F46" s="374"/>
      <c r="G46" s="374"/>
      <c r="H46" s="375">
        <f>SUM(C46:G46)</f>
        <v>0</v>
      </c>
      <c r="I46" s="371"/>
      <c r="J46" s="371"/>
      <c r="K46" s="371"/>
      <c r="L46" s="371"/>
      <c r="M46" s="371"/>
      <c r="N46" s="372"/>
      <c r="O46" s="372"/>
      <c r="P46" s="371"/>
      <c r="Q46" s="371"/>
      <c r="R46" s="371"/>
      <c r="S46" s="372"/>
      <c r="T46" s="371"/>
      <c r="U46" s="371"/>
      <c r="V46" s="371"/>
      <c r="W46" s="372"/>
      <c r="X46" s="371"/>
      <c r="Y46" s="371"/>
      <c r="Z46" s="371"/>
      <c r="AA46" s="372"/>
      <c r="AB46" s="371"/>
      <c r="AC46" s="371"/>
      <c r="AD46" s="371"/>
      <c r="AE46" s="372"/>
    </row>
    <row r="47" spans="1:38" s="332" customFormat="1" ht="72" x14ac:dyDescent="0.25">
      <c r="A47" s="337" t="s">
        <v>251</v>
      </c>
      <c r="B47" s="338" t="s">
        <v>347</v>
      </c>
      <c r="C47" s="330">
        <f>SUM(C48:C48)</f>
        <v>2400</v>
      </c>
      <c r="D47" s="330">
        <f t="shared" ref="D47:G47" si="19">SUM(D48:D48)</f>
        <v>2400</v>
      </c>
      <c r="E47" s="330">
        <f t="shared" si="19"/>
        <v>2400</v>
      </c>
      <c r="F47" s="330">
        <f t="shared" si="19"/>
        <v>2400</v>
      </c>
      <c r="G47" s="330">
        <f t="shared" si="19"/>
        <v>2400</v>
      </c>
      <c r="H47" s="331">
        <f>SUM(H48)</f>
        <v>12000</v>
      </c>
      <c r="I47" s="330"/>
      <c r="J47" s="330"/>
      <c r="K47" s="330"/>
      <c r="L47" s="330"/>
      <c r="M47" s="330"/>
      <c r="N47" s="331"/>
      <c r="O47" s="331"/>
      <c r="P47" s="330"/>
      <c r="Q47" s="330"/>
      <c r="R47" s="330"/>
      <c r="S47" s="331"/>
      <c r="T47" s="330"/>
      <c r="U47" s="330"/>
      <c r="V47" s="330"/>
      <c r="W47" s="331"/>
      <c r="X47" s="330"/>
      <c r="Y47" s="330"/>
      <c r="Z47" s="330"/>
      <c r="AA47" s="331"/>
      <c r="AB47" s="330"/>
      <c r="AC47" s="330"/>
      <c r="AD47" s="330"/>
      <c r="AE47" s="331"/>
    </row>
    <row r="48" spans="1:38" ht="27" customHeight="1" x14ac:dyDescent="0.25">
      <c r="A48" s="339"/>
      <c r="B48" s="408" t="s">
        <v>348</v>
      </c>
      <c r="C48" s="508">
        <f>'TSP Detailed Budget'!D131</f>
        <v>2400</v>
      </c>
      <c r="D48" s="508">
        <f>'TSP Detailed Budget'!E131</f>
        <v>2400</v>
      </c>
      <c r="E48" s="508">
        <f>'TSP Detailed Budget'!F131</f>
        <v>2400</v>
      </c>
      <c r="F48" s="508">
        <f>'TSP Detailed Budget'!G131</f>
        <v>2400</v>
      </c>
      <c r="G48" s="508">
        <f>'TSP Detailed Budget'!H131</f>
        <v>2400</v>
      </c>
      <c r="H48" s="302">
        <f>SUM(C48:G48)</f>
        <v>12000</v>
      </c>
      <c r="I48" s="311"/>
      <c r="J48" s="311"/>
      <c r="K48" s="311"/>
      <c r="L48" s="311"/>
      <c r="M48" s="311"/>
      <c r="N48" s="302"/>
      <c r="O48" s="302"/>
      <c r="P48" s="311"/>
      <c r="Q48" s="311"/>
      <c r="R48" s="311"/>
      <c r="S48" s="302"/>
      <c r="T48" s="311"/>
      <c r="U48" s="311"/>
      <c r="V48" s="311"/>
      <c r="W48" s="302"/>
      <c r="X48" s="311"/>
      <c r="Y48" s="311"/>
      <c r="Z48" s="311"/>
      <c r="AA48" s="302"/>
      <c r="AB48" s="311"/>
      <c r="AC48" s="311"/>
      <c r="AD48" s="311"/>
      <c r="AE48" s="302"/>
      <c r="AF48" s="5"/>
    </row>
    <row r="49" spans="1:32" ht="43.2" x14ac:dyDescent="0.25">
      <c r="A49" s="342" t="s">
        <v>19</v>
      </c>
      <c r="B49" s="405" t="s">
        <v>354</v>
      </c>
      <c r="C49" s="320">
        <f>C50+C52+C54</f>
        <v>0</v>
      </c>
      <c r="D49" s="320">
        <f t="shared" ref="D49:G49" si="20">D50+D52+D54</f>
        <v>10000</v>
      </c>
      <c r="E49" s="320">
        <f t="shared" si="20"/>
        <v>10000</v>
      </c>
      <c r="F49" s="320">
        <f t="shared" si="20"/>
        <v>146800</v>
      </c>
      <c r="G49" s="320">
        <f t="shared" si="20"/>
        <v>138400</v>
      </c>
      <c r="H49" s="320">
        <f>SUM(H50,H52,H54)</f>
        <v>305200</v>
      </c>
      <c r="I49" s="320"/>
      <c r="J49" s="320"/>
      <c r="K49" s="320"/>
      <c r="L49" s="343"/>
      <c r="M49" s="343"/>
      <c r="N49" s="320"/>
      <c r="O49" s="343"/>
      <c r="P49" s="320"/>
      <c r="Q49" s="320"/>
      <c r="R49" s="320"/>
      <c r="S49" s="320"/>
      <c r="T49" s="320"/>
      <c r="U49" s="320"/>
      <c r="V49" s="320"/>
      <c r="W49" s="320"/>
      <c r="X49" s="320"/>
      <c r="Y49" s="320"/>
      <c r="Z49" s="320"/>
      <c r="AA49" s="320"/>
      <c r="AB49" s="320"/>
      <c r="AC49" s="320"/>
      <c r="AD49" s="320"/>
      <c r="AE49" s="320"/>
      <c r="AF49" s="5"/>
    </row>
    <row r="50" spans="1:32" s="332" customFormat="1" ht="28.8" x14ac:dyDescent="0.25">
      <c r="A50" s="337" t="s">
        <v>253</v>
      </c>
      <c r="B50" s="338" t="s">
        <v>351</v>
      </c>
      <c r="C50" s="330">
        <f>C51</f>
        <v>0</v>
      </c>
      <c r="D50" s="330">
        <f t="shared" ref="D50:G50" si="21">D51</f>
        <v>10000</v>
      </c>
      <c r="E50" s="330">
        <f t="shared" si="21"/>
        <v>0</v>
      </c>
      <c r="F50" s="330">
        <f t="shared" si="21"/>
        <v>0</v>
      </c>
      <c r="G50" s="330">
        <f t="shared" si="21"/>
        <v>0</v>
      </c>
      <c r="H50" s="331">
        <f>SUM(C50:G50)</f>
        <v>10000</v>
      </c>
      <c r="I50" s="330"/>
      <c r="J50" s="330"/>
      <c r="K50" s="330"/>
      <c r="L50" s="330"/>
      <c r="M50" s="330"/>
      <c r="N50" s="331"/>
      <c r="O50" s="331"/>
      <c r="P50" s="330"/>
      <c r="Q50" s="330"/>
      <c r="R50" s="330"/>
      <c r="S50" s="331"/>
      <c r="T50" s="330"/>
      <c r="U50" s="330"/>
      <c r="V50" s="330"/>
      <c r="W50" s="331"/>
      <c r="X50" s="330"/>
      <c r="Y50" s="330"/>
      <c r="Z50" s="330"/>
      <c r="AA50" s="331"/>
      <c r="AB50" s="330"/>
      <c r="AC50" s="330"/>
      <c r="AD50" s="330"/>
      <c r="AE50" s="331"/>
    </row>
    <row r="51" spans="1:32" x14ac:dyDescent="0.25">
      <c r="A51" s="339"/>
      <c r="B51" s="418" t="s">
        <v>350</v>
      </c>
      <c r="C51" s="508">
        <f>'TSP Detailed Budget'!D138</f>
        <v>0</v>
      </c>
      <c r="D51" s="508">
        <f>'TSP Detailed Budget'!E138</f>
        <v>10000</v>
      </c>
      <c r="E51" s="508">
        <f>'TSP Detailed Budget'!F138</f>
        <v>0</v>
      </c>
      <c r="F51" s="508">
        <f>'TSP Detailed Budget'!G138</f>
        <v>0</v>
      </c>
      <c r="G51" s="508">
        <f>'TSP Detailed Budget'!H138</f>
        <v>0</v>
      </c>
      <c r="H51" s="302">
        <f>SUM(C51:G51)</f>
        <v>10000</v>
      </c>
      <c r="I51" s="311"/>
      <c r="J51" s="311"/>
      <c r="K51" s="311"/>
      <c r="L51" s="311"/>
      <c r="M51" s="311"/>
      <c r="N51" s="302"/>
      <c r="O51" s="302"/>
      <c r="P51" s="311"/>
      <c r="Q51" s="311"/>
      <c r="R51" s="311"/>
      <c r="S51" s="302"/>
      <c r="T51" s="311"/>
      <c r="U51" s="311"/>
      <c r="V51" s="311"/>
      <c r="W51" s="302"/>
      <c r="X51" s="311"/>
      <c r="Y51" s="311"/>
      <c r="Z51" s="311"/>
      <c r="AA51" s="302"/>
      <c r="AB51" s="311"/>
      <c r="AC51" s="311"/>
      <c r="AD51" s="311"/>
      <c r="AE51" s="302"/>
      <c r="AF51" s="5"/>
    </row>
    <row r="52" spans="1:32" s="332" customFormat="1" ht="57.6" x14ac:dyDescent="0.25">
      <c r="A52" s="337" t="s">
        <v>254</v>
      </c>
      <c r="B52" s="338" t="s">
        <v>349</v>
      </c>
      <c r="C52" s="330">
        <f>C53</f>
        <v>0</v>
      </c>
      <c r="D52" s="330">
        <f t="shared" ref="D52:H52" si="22">D53</f>
        <v>0</v>
      </c>
      <c r="E52" s="330">
        <f t="shared" si="22"/>
        <v>0</v>
      </c>
      <c r="F52" s="330">
        <f t="shared" si="22"/>
        <v>136800</v>
      </c>
      <c r="G52" s="330">
        <f t="shared" si="22"/>
        <v>128400</v>
      </c>
      <c r="H52" s="331">
        <f t="shared" si="22"/>
        <v>265200</v>
      </c>
      <c r="I52" s="330"/>
      <c r="J52" s="330"/>
      <c r="K52" s="330"/>
      <c r="L52" s="330"/>
      <c r="M52" s="330"/>
      <c r="N52" s="331"/>
      <c r="O52" s="331"/>
      <c r="P52" s="330"/>
      <c r="Q52" s="330"/>
      <c r="R52" s="330"/>
      <c r="S52" s="331"/>
      <c r="T52" s="330"/>
      <c r="U52" s="330"/>
      <c r="V52" s="330"/>
      <c r="W52" s="331"/>
      <c r="X52" s="330"/>
      <c r="Y52" s="330"/>
      <c r="Z52" s="330"/>
      <c r="AA52" s="331"/>
      <c r="AB52" s="330"/>
      <c r="AC52" s="330"/>
      <c r="AD52" s="330"/>
      <c r="AE52" s="331"/>
    </row>
    <row r="53" spans="1:32" s="376" customFormat="1" x14ac:dyDescent="0.25">
      <c r="A53" s="377"/>
      <c r="B53" s="419" t="s">
        <v>353</v>
      </c>
      <c r="C53" s="508">
        <f>'TSP Detailed Budget'!D145+'TSP Detailed Budget'!D152+'TSP Detailed Budget'!D159+'TSP Detailed Budget'!D166+'TSP Detailed Budget'!D173</f>
        <v>0</v>
      </c>
      <c r="D53" s="508">
        <f>'TSP Detailed Budget'!E145+'TSP Detailed Budget'!E152+'TSP Detailed Budget'!E159+'TSP Detailed Budget'!E166+'TSP Detailed Budget'!E173</f>
        <v>0</v>
      </c>
      <c r="E53" s="508">
        <f>'TSP Detailed Budget'!F145+'TSP Detailed Budget'!F152+'TSP Detailed Budget'!F159+'TSP Detailed Budget'!F166+'TSP Detailed Budget'!F173</f>
        <v>0</v>
      </c>
      <c r="F53" s="508">
        <f>'TSP Detailed Budget'!G145+'TSP Detailed Budget'!G152+'TSP Detailed Budget'!G159+'TSP Detailed Budget'!G166+'TSP Detailed Budget'!G173</f>
        <v>136800</v>
      </c>
      <c r="G53" s="508">
        <f>'TSP Detailed Budget'!H145+'TSP Detailed Budget'!H152+'TSP Detailed Budget'!H159+'TSP Detailed Budget'!H166+'TSP Detailed Budget'!H173</f>
        <v>128400</v>
      </c>
      <c r="H53" s="302">
        <f>SUM(C53:G53)</f>
        <v>265200</v>
      </c>
      <c r="I53" s="374"/>
      <c r="J53" s="374"/>
      <c r="K53" s="374"/>
      <c r="L53" s="374"/>
      <c r="M53" s="374"/>
      <c r="N53" s="375"/>
      <c r="O53" s="375"/>
      <c r="P53" s="374"/>
      <c r="Q53" s="374"/>
      <c r="R53" s="374"/>
      <c r="S53" s="375"/>
      <c r="T53" s="374"/>
      <c r="U53" s="374"/>
      <c r="V53" s="374"/>
      <c r="W53" s="375"/>
      <c r="X53" s="374"/>
      <c r="Y53" s="374"/>
      <c r="Z53" s="374"/>
      <c r="AA53" s="375"/>
      <c r="AB53" s="374"/>
      <c r="AC53" s="374"/>
      <c r="AD53" s="374"/>
      <c r="AE53" s="375"/>
    </row>
    <row r="54" spans="1:32" s="332" customFormat="1" ht="28.8" x14ac:dyDescent="0.25">
      <c r="A54" s="337" t="s">
        <v>255</v>
      </c>
      <c r="B54" s="338" t="s">
        <v>352</v>
      </c>
      <c r="C54" s="330">
        <f>C55</f>
        <v>0</v>
      </c>
      <c r="D54" s="330">
        <f>D55</f>
        <v>0</v>
      </c>
      <c r="E54" s="330">
        <f>E55</f>
        <v>10000</v>
      </c>
      <c r="F54" s="330">
        <f>F55</f>
        <v>10000</v>
      </c>
      <c r="G54" s="330">
        <f>G55</f>
        <v>10000</v>
      </c>
      <c r="H54" s="331">
        <f>SUM(C54:G54)</f>
        <v>30000</v>
      </c>
      <c r="I54" s="330"/>
      <c r="J54" s="330"/>
      <c r="K54" s="330"/>
      <c r="L54" s="330"/>
      <c r="M54" s="330"/>
      <c r="N54" s="331"/>
      <c r="O54" s="331"/>
      <c r="P54" s="330"/>
      <c r="Q54" s="330"/>
      <c r="R54" s="330"/>
      <c r="S54" s="331"/>
      <c r="T54" s="330"/>
      <c r="U54" s="330"/>
      <c r="V54" s="330"/>
      <c r="W54" s="331"/>
      <c r="X54" s="330"/>
      <c r="Y54" s="330"/>
      <c r="Z54" s="330"/>
      <c r="AA54" s="331"/>
      <c r="AB54" s="330"/>
      <c r="AC54" s="330"/>
      <c r="AD54" s="330"/>
      <c r="AE54" s="331"/>
    </row>
    <row r="55" spans="1:32" s="373" customFormat="1" ht="28.8" x14ac:dyDescent="0.25">
      <c r="A55" s="388"/>
      <c r="B55" s="420" t="s">
        <v>355</v>
      </c>
      <c r="C55" s="272">
        <f>'TSP Detailed Budget'!D181</f>
        <v>0</v>
      </c>
      <c r="D55" s="272">
        <f>'TSP Detailed Budget'!E181</f>
        <v>0</v>
      </c>
      <c r="E55" s="272">
        <f>'TSP Detailed Budget'!F181</f>
        <v>10000</v>
      </c>
      <c r="F55" s="272">
        <f>'TSP Detailed Budget'!G181</f>
        <v>10000</v>
      </c>
      <c r="G55" s="272">
        <f>'TSP Detailed Budget'!H181</f>
        <v>10000</v>
      </c>
      <c r="H55" s="273">
        <f>SUM(C55:G55)</f>
        <v>30000</v>
      </c>
      <c r="I55" s="371"/>
      <c r="J55" s="371"/>
      <c r="K55" s="371"/>
      <c r="L55" s="371"/>
      <c r="M55" s="371"/>
      <c r="N55" s="372"/>
      <c r="O55" s="372"/>
      <c r="P55" s="371"/>
      <c r="Q55" s="371"/>
      <c r="R55" s="371"/>
      <c r="S55" s="372"/>
      <c r="T55" s="371"/>
      <c r="U55" s="371"/>
      <c r="V55" s="371"/>
      <c r="W55" s="372"/>
      <c r="X55" s="371"/>
      <c r="Y55" s="371"/>
      <c r="Z55" s="371"/>
      <c r="AA55" s="372"/>
      <c r="AB55" s="371"/>
      <c r="AC55" s="371"/>
      <c r="AD55" s="371"/>
      <c r="AE55" s="372"/>
    </row>
    <row r="56" spans="1:32" s="477" customFormat="1" ht="18" x14ac:dyDescent="0.25">
      <c r="A56" s="472">
        <v>2.2000000000000002</v>
      </c>
      <c r="B56" s="473" t="s">
        <v>458</v>
      </c>
      <c r="C56" s="474">
        <f t="shared" ref="C56:G56" si="23">SUM(C57,C65, C81)</f>
        <v>110000</v>
      </c>
      <c r="D56" s="474">
        <f t="shared" si="23"/>
        <v>267100</v>
      </c>
      <c r="E56" s="474">
        <f t="shared" si="23"/>
        <v>224700</v>
      </c>
      <c r="F56" s="474">
        <f t="shared" si="23"/>
        <v>321100</v>
      </c>
      <c r="G56" s="474">
        <f t="shared" si="23"/>
        <v>277100</v>
      </c>
      <c r="H56" s="474">
        <f>SUM(H57,H65, H81)</f>
        <v>1200000</v>
      </c>
      <c r="I56" s="475"/>
      <c r="J56" s="475"/>
      <c r="K56" s="475"/>
      <c r="L56" s="475"/>
      <c r="M56" s="475"/>
      <c r="N56" s="476"/>
      <c r="O56" s="476"/>
      <c r="P56" s="475"/>
      <c r="Q56" s="475"/>
      <c r="R56" s="475"/>
      <c r="S56" s="476"/>
      <c r="T56" s="475"/>
      <c r="U56" s="475"/>
      <c r="V56" s="475"/>
      <c r="W56" s="476"/>
      <c r="X56" s="475"/>
      <c r="Y56" s="475"/>
      <c r="Z56" s="475"/>
      <c r="AA56" s="476"/>
      <c r="AB56" s="475"/>
      <c r="AC56" s="475"/>
      <c r="AD56" s="475"/>
      <c r="AE56" s="476"/>
    </row>
    <row r="57" spans="1:32" s="373" customFormat="1" ht="28.8" x14ac:dyDescent="0.25">
      <c r="A57" s="342" t="s">
        <v>20</v>
      </c>
      <c r="B57" s="405" t="s">
        <v>473</v>
      </c>
      <c r="C57" s="320">
        <f>C58+C61+C63</f>
        <v>0</v>
      </c>
      <c r="D57" s="320">
        <f t="shared" ref="D57:G57" si="24">D58+D61+D63</f>
        <v>51100</v>
      </c>
      <c r="E57" s="320">
        <f t="shared" si="24"/>
        <v>24800</v>
      </c>
      <c r="F57" s="320">
        <f t="shared" si="24"/>
        <v>24100</v>
      </c>
      <c r="G57" s="320">
        <f t="shared" si="24"/>
        <v>10100</v>
      </c>
      <c r="H57" s="320">
        <f>SUM(H58,H61,H63)</f>
        <v>110100</v>
      </c>
      <c r="I57" s="320"/>
      <c r="J57" s="320"/>
      <c r="K57" s="320"/>
      <c r="L57" s="343"/>
      <c r="M57" s="343"/>
      <c r="N57" s="320"/>
      <c r="O57" s="343"/>
      <c r="P57" s="320"/>
      <c r="Q57" s="320"/>
      <c r="R57" s="320"/>
      <c r="S57" s="320"/>
      <c r="T57" s="320"/>
      <c r="U57" s="320"/>
      <c r="V57" s="320"/>
      <c r="W57" s="320"/>
      <c r="X57" s="320"/>
      <c r="Y57" s="320"/>
      <c r="Z57" s="320"/>
      <c r="AA57" s="320"/>
      <c r="AB57" s="320"/>
      <c r="AC57" s="320"/>
      <c r="AD57" s="320"/>
      <c r="AE57" s="320"/>
    </row>
    <row r="58" spans="1:32" s="373" customFormat="1" ht="57.6" x14ac:dyDescent="0.25">
      <c r="A58" s="337" t="s">
        <v>268</v>
      </c>
      <c r="B58" s="338" t="s">
        <v>365</v>
      </c>
      <c r="C58" s="330">
        <f>SUM(C59:C60)</f>
        <v>0</v>
      </c>
      <c r="D58" s="330">
        <f t="shared" ref="D58:G58" si="25">SUM(D59:D60)</f>
        <v>28400</v>
      </c>
      <c r="E58" s="330">
        <f t="shared" si="25"/>
        <v>4200</v>
      </c>
      <c r="F58" s="330">
        <f t="shared" si="25"/>
        <v>0</v>
      </c>
      <c r="G58" s="330">
        <f t="shared" si="25"/>
        <v>0</v>
      </c>
      <c r="H58" s="331">
        <f>SUM(C58:G58)</f>
        <v>32600</v>
      </c>
      <c r="I58" s="330"/>
      <c r="J58" s="330"/>
      <c r="K58" s="330"/>
      <c r="L58" s="330"/>
      <c r="M58" s="330"/>
      <c r="N58" s="331"/>
      <c r="O58" s="331"/>
      <c r="P58" s="330"/>
      <c r="Q58" s="330"/>
      <c r="R58" s="330"/>
      <c r="S58" s="331"/>
      <c r="T58" s="330"/>
      <c r="U58" s="330"/>
      <c r="V58" s="330"/>
      <c r="W58" s="331"/>
      <c r="X58" s="330"/>
      <c r="Y58" s="330"/>
      <c r="Z58" s="330"/>
      <c r="AA58" s="331"/>
      <c r="AB58" s="330"/>
      <c r="AC58" s="330"/>
      <c r="AD58" s="330"/>
      <c r="AE58" s="331"/>
    </row>
    <row r="59" spans="1:32" s="373" customFormat="1" x14ac:dyDescent="0.25">
      <c r="A59" s="377"/>
      <c r="B59" s="422" t="s">
        <v>400</v>
      </c>
      <c r="C59" s="508">
        <f>'TSP Detailed Budget'!D188</f>
        <v>0</v>
      </c>
      <c r="D59" s="374">
        <f>'[19]TSP Detailed Budget'!E199</f>
        <v>20000</v>
      </c>
      <c r="E59" s="374">
        <f>'[19]TSP Detailed Budget'!F199</f>
        <v>0</v>
      </c>
      <c r="F59" s="374">
        <f>'[19]TSP Detailed Budget'!G199</f>
        <v>0</v>
      </c>
      <c r="G59" s="374">
        <f>'[19]TSP Detailed Budget'!H199</f>
        <v>0</v>
      </c>
      <c r="H59" s="302">
        <f>SUM(C59:G59)</f>
        <v>20000</v>
      </c>
      <c r="I59" s="374"/>
      <c r="J59" s="374"/>
      <c r="K59" s="374"/>
      <c r="L59" s="374"/>
      <c r="M59" s="374"/>
      <c r="N59" s="375"/>
      <c r="O59" s="375"/>
      <c r="P59" s="374"/>
      <c r="Q59" s="374"/>
      <c r="R59" s="374"/>
      <c r="S59" s="375"/>
      <c r="T59" s="374"/>
      <c r="U59" s="374"/>
      <c r="V59" s="374"/>
      <c r="W59" s="375"/>
      <c r="X59" s="374"/>
      <c r="Y59" s="374"/>
      <c r="Z59" s="374"/>
      <c r="AA59" s="375"/>
      <c r="AB59" s="374"/>
      <c r="AC59" s="374"/>
      <c r="AD59" s="374"/>
      <c r="AE59" s="375"/>
    </row>
    <row r="60" spans="1:32" s="373" customFormat="1" ht="28.8" x14ac:dyDescent="0.25">
      <c r="A60" s="377"/>
      <c r="B60" s="422" t="s">
        <v>401</v>
      </c>
      <c r="C60" s="508">
        <f>'TSP Detailed Budget'!D194</f>
        <v>0</v>
      </c>
      <c r="D60" s="374">
        <f>'[19]TSP Detailed Budget'!E204</f>
        <v>8400</v>
      </c>
      <c r="E60" s="374">
        <f>'[19]TSP Detailed Budget'!F204</f>
        <v>4200</v>
      </c>
      <c r="F60" s="374">
        <f>'[19]TSP Detailed Budget'!G204</f>
        <v>0</v>
      </c>
      <c r="G60" s="374">
        <f>'[19]TSP Detailed Budget'!H204</f>
        <v>0</v>
      </c>
      <c r="H60" s="302">
        <f>SUM(C60:G60)</f>
        <v>12600</v>
      </c>
      <c r="I60" s="374"/>
      <c r="J60" s="374"/>
      <c r="K60" s="374"/>
      <c r="L60" s="374"/>
      <c r="M60" s="374"/>
      <c r="N60" s="375"/>
      <c r="O60" s="375"/>
      <c r="P60" s="374"/>
      <c r="Q60" s="374"/>
      <c r="R60" s="374"/>
      <c r="S60" s="375"/>
      <c r="T60" s="374"/>
      <c r="U60" s="374"/>
      <c r="V60" s="374"/>
      <c r="W60" s="375"/>
      <c r="X60" s="374"/>
      <c r="Y60" s="374"/>
      <c r="Z60" s="374"/>
      <c r="AA60" s="375"/>
      <c r="AB60" s="374"/>
      <c r="AC60" s="374"/>
      <c r="AD60" s="374"/>
      <c r="AE60" s="375"/>
    </row>
    <row r="61" spans="1:32" s="373" customFormat="1" ht="43.2" x14ac:dyDescent="0.25">
      <c r="A61" s="337" t="s">
        <v>269</v>
      </c>
      <c r="B61" s="338" t="s">
        <v>366</v>
      </c>
      <c r="C61" s="330">
        <f>C62</f>
        <v>0</v>
      </c>
      <c r="D61" s="330">
        <f>D62</f>
        <v>4200</v>
      </c>
      <c r="E61" s="330">
        <f t="shared" ref="E61:H61" si="26">E62</f>
        <v>2100</v>
      </c>
      <c r="F61" s="330">
        <f t="shared" si="26"/>
        <v>2100</v>
      </c>
      <c r="G61" s="330">
        <f t="shared" si="26"/>
        <v>2100</v>
      </c>
      <c r="H61" s="330">
        <f t="shared" si="26"/>
        <v>10500</v>
      </c>
      <c r="I61" s="330"/>
      <c r="J61" s="330"/>
      <c r="K61" s="330"/>
      <c r="L61" s="330"/>
      <c r="M61" s="330"/>
      <c r="N61" s="331"/>
      <c r="O61" s="331"/>
      <c r="P61" s="330"/>
      <c r="Q61" s="330"/>
      <c r="R61" s="330"/>
      <c r="S61" s="331"/>
      <c r="T61" s="330"/>
      <c r="U61" s="330"/>
      <c r="V61" s="330"/>
      <c r="W61" s="331"/>
      <c r="X61" s="330"/>
      <c r="Y61" s="330"/>
      <c r="Z61" s="330"/>
      <c r="AA61" s="331"/>
      <c r="AB61" s="330"/>
      <c r="AC61" s="330"/>
      <c r="AD61" s="330"/>
      <c r="AE61" s="331"/>
    </row>
    <row r="62" spans="1:32" s="373" customFormat="1" ht="28.8" x14ac:dyDescent="0.25">
      <c r="A62" s="388"/>
      <c r="B62" s="421" t="s">
        <v>368</v>
      </c>
      <c r="C62" s="487">
        <f>'TSP Detailed Budget'!D201</f>
        <v>0</v>
      </c>
      <c r="D62" s="487">
        <f>'TSP Detailed Budget'!E201</f>
        <v>4200</v>
      </c>
      <c r="E62" s="487">
        <f>'TSP Detailed Budget'!F201</f>
        <v>2100</v>
      </c>
      <c r="F62" s="487">
        <f>'TSP Detailed Budget'!G201</f>
        <v>2100</v>
      </c>
      <c r="G62" s="487">
        <f>'TSP Detailed Budget'!H201</f>
        <v>2100</v>
      </c>
      <c r="H62" s="302">
        <f>SUM(C62:G62)</f>
        <v>10500</v>
      </c>
      <c r="I62" s="371"/>
      <c r="J62" s="371"/>
      <c r="K62" s="371"/>
      <c r="L62" s="371"/>
      <c r="M62" s="371"/>
      <c r="N62" s="372"/>
      <c r="O62" s="372"/>
      <c r="P62" s="371"/>
      <c r="Q62" s="371"/>
      <c r="R62" s="371"/>
      <c r="S62" s="372"/>
      <c r="T62" s="371"/>
      <c r="U62" s="371"/>
      <c r="V62" s="371"/>
      <c r="W62" s="372"/>
      <c r="X62" s="371"/>
      <c r="Y62" s="371"/>
      <c r="Z62" s="371"/>
      <c r="AA62" s="372"/>
      <c r="AB62" s="371"/>
      <c r="AC62" s="371"/>
      <c r="AD62" s="371"/>
      <c r="AE62" s="372"/>
    </row>
    <row r="63" spans="1:32" s="373" customFormat="1" ht="43.2" x14ac:dyDescent="0.25">
      <c r="A63" s="337" t="s">
        <v>270</v>
      </c>
      <c r="B63" s="338" t="s">
        <v>367</v>
      </c>
      <c r="C63" s="330">
        <f>SUM(C64:C64)</f>
        <v>0</v>
      </c>
      <c r="D63" s="330">
        <f>SUM(D64:D64)</f>
        <v>18500</v>
      </c>
      <c r="E63" s="330">
        <f>SUM(E64:E64)</f>
        <v>18500</v>
      </c>
      <c r="F63" s="330">
        <f>SUM(F64:F64)</f>
        <v>22000</v>
      </c>
      <c r="G63" s="330">
        <f>SUM(G64:G64)</f>
        <v>8000</v>
      </c>
      <c r="H63" s="331">
        <f>SUM(C63:G63)</f>
        <v>67000</v>
      </c>
      <c r="I63" s="330"/>
      <c r="J63" s="330"/>
      <c r="K63" s="330"/>
      <c r="L63" s="330"/>
      <c r="M63" s="330"/>
      <c r="N63" s="331"/>
      <c r="O63" s="331"/>
      <c r="P63" s="330"/>
      <c r="Q63" s="330"/>
      <c r="R63" s="330"/>
      <c r="S63" s="331"/>
      <c r="T63" s="330"/>
      <c r="U63" s="330"/>
      <c r="V63" s="330"/>
      <c r="W63" s="331"/>
      <c r="X63" s="330"/>
      <c r="Y63" s="330"/>
      <c r="Z63" s="330"/>
      <c r="AA63" s="331"/>
      <c r="AB63" s="330"/>
      <c r="AC63" s="330"/>
      <c r="AD63" s="330"/>
      <c r="AE63" s="331"/>
    </row>
    <row r="64" spans="1:32" s="373" customFormat="1" x14ac:dyDescent="0.25">
      <c r="A64" s="388"/>
      <c r="B64" s="410" t="s">
        <v>369</v>
      </c>
      <c r="C64" s="487">
        <f>'TSP Detailed Budget'!D210</f>
        <v>0</v>
      </c>
      <c r="D64" s="487">
        <f>'TSP Detailed Budget'!E210</f>
        <v>18500</v>
      </c>
      <c r="E64" s="487">
        <f>'TSP Detailed Budget'!F210</f>
        <v>18500</v>
      </c>
      <c r="F64" s="487">
        <f>'TSP Detailed Budget'!G210</f>
        <v>22000</v>
      </c>
      <c r="G64" s="487">
        <f>'TSP Detailed Budget'!H210</f>
        <v>8000</v>
      </c>
      <c r="H64" s="395">
        <f>SUM(C64:G64)</f>
        <v>67000</v>
      </c>
      <c r="I64" s="371"/>
      <c r="J64" s="371"/>
      <c r="K64" s="371"/>
      <c r="L64" s="371"/>
      <c r="M64" s="371"/>
      <c r="N64" s="372"/>
      <c r="O64" s="372"/>
      <c r="P64" s="371"/>
      <c r="Q64" s="371"/>
      <c r="R64" s="371"/>
      <c r="S64" s="372"/>
      <c r="T64" s="371"/>
      <c r="U64" s="371"/>
      <c r="V64" s="371"/>
      <c r="W64" s="372"/>
      <c r="X64" s="371"/>
      <c r="Y64" s="371"/>
      <c r="Z64" s="371"/>
      <c r="AA64" s="372"/>
      <c r="AB64" s="371"/>
      <c r="AC64" s="371"/>
      <c r="AD64" s="371"/>
      <c r="AE64" s="372"/>
    </row>
    <row r="65" spans="1:31" s="376" customFormat="1" ht="60.45" customHeight="1" x14ac:dyDescent="0.25">
      <c r="A65" s="342" t="s">
        <v>21</v>
      </c>
      <c r="B65" s="405" t="s">
        <v>370</v>
      </c>
      <c r="C65" s="320">
        <f>SUM(C66,C70,C73,C75,C77,C79)</f>
        <v>0</v>
      </c>
      <c r="D65" s="320">
        <f t="shared" ref="D65:G65" si="27">SUM(D66,D70,D73,D75,D77,D79)</f>
        <v>106000</v>
      </c>
      <c r="E65" s="320">
        <f t="shared" si="27"/>
        <v>89900</v>
      </c>
      <c r="F65" s="320">
        <f t="shared" si="27"/>
        <v>187000</v>
      </c>
      <c r="G65" s="320">
        <f t="shared" si="27"/>
        <v>157000</v>
      </c>
      <c r="H65" s="320">
        <f>SUM(H66,H70,H73,H75,H77,H79)</f>
        <v>539900</v>
      </c>
      <c r="I65" s="320"/>
      <c r="J65" s="320"/>
      <c r="K65" s="320"/>
      <c r="L65" s="343"/>
      <c r="M65" s="343"/>
      <c r="N65" s="320"/>
      <c r="O65" s="343"/>
      <c r="P65" s="320"/>
      <c r="Q65" s="320"/>
      <c r="R65" s="320"/>
      <c r="S65" s="320"/>
      <c r="T65" s="320"/>
      <c r="U65" s="320"/>
      <c r="V65" s="320"/>
      <c r="W65" s="320"/>
      <c r="X65" s="320"/>
      <c r="Y65" s="320"/>
      <c r="Z65" s="320"/>
      <c r="AA65" s="320"/>
      <c r="AB65" s="320"/>
      <c r="AC65" s="320"/>
      <c r="AD65" s="320"/>
      <c r="AE65" s="320"/>
    </row>
    <row r="66" spans="1:31" s="332" customFormat="1" ht="57.6" x14ac:dyDescent="0.25">
      <c r="A66" s="337" t="s">
        <v>256</v>
      </c>
      <c r="B66" s="338" t="s">
        <v>371</v>
      </c>
      <c r="C66" s="330">
        <f>SUM(C67:C69)</f>
        <v>0</v>
      </c>
      <c r="D66" s="330">
        <f t="shared" ref="D66:H66" si="28">SUM(D67:D69)</f>
        <v>18500</v>
      </c>
      <c r="E66" s="330">
        <f t="shared" si="28"/>
        <v>18500</v>
      </c>
      <c r="F66" s="330">
        <f t="shared" si="28"/>
        <v>124000</v>
      </c>
      <c r="G66" s="330">
        <f t="shared" si="28"/>
        <v>90000</v>
      </c>
      <c r="H66" s="331">
        <f t="shared" si="28"/>
        <v>251000</v>
      </c>
      <c r="I66" s="330"/>
      <c r="J66" s="330"/>
      <c r="K66" s="330"/>
      <c r="L66" s="330"/>
      <c r="M66" s="330"/>
      <c r="N66" s="331"/>
      <c r="O66" s="331"/>
      <c r="P66" s="330"/>
      <c r="Q66" s="330"/>
      <c r="R66" s="330"/>
      <c r="S66" s="331"/>
      <c r="T66" s="330"/>
      <c r="U66" s="330"/>
      <c r="V66" s="330"/>
      <c r="W66" s="331"/>
      <c r="X66" s="330"/>
      <c r="Y66" s="330"/>
      <c r="Z66" s="330"/>
      <c r="AA66" s="331"/>
      <c r="AB66" s="330"/>
      <c r="AC66" s="330"/>
      <c r="AD66" s="330"/>
      <c r="AE66" s="331"/>
    </row>
    <row r="67" spans="1:31" s="376" customFormat="1" x14ac:dyDescent="0.25">
      <c r="A67" s="377"/>
      <c r="B67" s="419" t="s">
        <v>372</v>
      </c>
      <c r="C67" s="374">
        <f>'TSP Detailed Budget'!D210</f>
        <v>0</v>
      </c>
      <c r="D67" s="374">
        <f>'TSP Detailed Budget'!E210</f>
        <v>18500</v>
      </c>
      <c r="E67" s="374">
        <f>'TSP Detailed Budget'!F210</f>
        <v>18500</v>
      </c>
      <c r="F67" s="374">
        <f>'TSP Detailed Budget'!G210</f>
        <v>22000</v>
      </c>
      <c r="G67" s="374">
        <f>'TSP Detailed Budget'!H210</f>
        <v>8000</v>
      </c>
      <c r="H67" s="302">
        <f>SUM(C67:G67)</f>
        <v>67000</v>
      </c>
      <c r="I67" s="374"/>
      <c r="J67" s="374"/>
      <c r="K67" s="374"/>
      <c r="L67" s="374"/>
      <c r="M67" s="374"/>
      <c r="N67" s="375"/>
      <c r="O67" s="375"/>
      <c r="P67" s="374"/>
      <c r="Q67" s="374"/>
      <c r="R67" s="374"/>
      <c r="S67" s="375"/>
      <c r="T67" s="374"/>
      <c r="U67" s="374"/>
      <c r="V67" s="374"/>
      <c r="W67" s="375"/>
      <c r="X67" s="374"/>
      <c r="Y67" s="374"/>
      <c r="Z67" s="374"/>
      <c r="AA67" s="375"/>
      <c r="AB67" s="374"/>
      <c r="AC67" s="374"/>
      <c r="AD67" s="374"/>
      <c r="AE67" s="375"/>
    </row>
    <row r="68" spans="1:31" s="376" customFormat="1" ht="28.8" x14ac:dyDescent="0.25">
      <c r="A68" s="377"/>
      <c r="B68" s="434" t="s">
        <v>443</v>
      </c>
      <c r="C68" s="374">
        <f>'TSP Detailed Budget'!D229</f>
        <v>0</v>
      </c>
      <c r="D68" s="374">
        <f>'TSP Detailed Budget'!E229</f>
        <v>0</v>
      </c>
      <c r="E68" s="374">
        <f>'TSP Detailed Budget'!F229</f>
        <v>0</v>
      </c>
      <c r="F68" s="374">
        <f>'TSP Detailed Budget'!G229</f>
        <v>20000</v>
      </c>
      <c r="G68" s="374">
        <f>'TSP Detailed Budget'!H229</f>
        <v>0</v>
      </c>
      <c r="H68" s="302">
        <f t="shared" ref="H68:H69" si="29">SUM(C68:G68)</f>
        <v>20000</v>
      </c>
      <c r="I68" s="374"/>
      <c r="J68" s="374"/>
      <c r="K68" s="374"/>
      <c r="L68" s="374"/>
      <c r="M68" s="374"/>
      <c r="N68" s="375"/>
      <c r="O68" s="375"/>
      <c r="P68" s="374"/>
      <c r="Q68" s="374"/>
      <c r="R68" s="374"/>
      <c r="S68" s="375"/>
      <c r="T68" s="374"/>
      <c r="U68" s="374"/>
      <c r="V68" s="374"/>
      <c r="W68" s="375"/>
      <c r="X68" s="374"/>
      <c r="Y68" s="374"/>
      <c r="Z68" s="374"/>
      <c r="AA68" s="375"/>
      <c r="AB68" s="374"/>
      <c r="AC68" s="374"/>
      <c r="AD68" s="374"/>
      <c r="AE68" s="375"/>
    </row>
    <row r="69" spans="1:31" s="376" customFormat="1" x14ac:dyDescent="0.25">
      <c r="A69" s="377"/>
      <c r="B69" s="434" t="s">
        <v>442</v>
      </c>
      <c r="C69" s="374">
        <f>'TSP Detailed Budget'!D224</f>
        <v>0</v>
      </c>
      <c r="D69" s="374">
        <f>'TSP Detailed Budget'!E224</f>
        <v>0</v>
      </c>
      <c r="E69" s="374">
        <f>'TSP Detailed Budget'!F224</f>
        <v>0</v>
      </c>
      <c r="F69" s="374">
        <f>'TSP Detailed Budget'!G224</f>
        <v>82000</v>
      </c>
      <c r="G69" s="374">
        <f>'TSP Detailed Budget'!H224</f>
        <v>82000</v>
      </c>
      <c r="H69" s="302">
        <f t="shared" si="29"/>
        <v>164000</v>
      </c>
      <c r="I69" s="374"/>
      <c r="J69" s="374"/>
      <c r="K69" s="374"/>
      <c r="L69" s="374"/>
      <c r="M69" s="374"/>
      <c r="N69" s="375"/>
      <c r="O69" s="375"/>
      <c r="P69" s="374"/>
      <c r="Q69" s="374"/>
      <c r="R69" s="374"/>
      <c r="S69" s="375"/>
      <c r="T69" s="374"/>
      <c r="U69" s="374"/>
      <c r="V69" s="374"/>
      <c r="W69" s="375"/>
      <c r="X69" s="374"/>
      <c r="Y69" s="374"/>
      <c r="Z69" s="374"/>
      <c r="AA69" s="375"/>
      <c r="AB69" s="374"/>
      <c r="AC69" s="374"/>
      <c r="AD69" s="374"/>
      <c r="AE69" s="375"/>
    </row>
    <row r="70" spans="1:31" s="332" customFormat="1" ht="72" x14ac:dyDescent="0.25">
      <c r="A70" s="337" t="s">
        <v>258</v>
      </c>
      <c r="B70" s="338" t="s">
        <v>373</v>
      </c>
      <c r="C70" s="330">
        <f>SUM(C71:C72)</f>
        <v>0</v>
      </c>
      <c r="D70" s="330">
        <f t="shared" ref="D70:G70" si="30">SUM(D71:D72)</f>
        <v>28300</v>
      </c>
      <c r="E70" s="330">
        <f t="shared" si="30"/>
        <v>0</v>
      </c>
      <c r="F70" s="330">
        <f t="shared" si="30"/>
        <v>0</v>
      </c>
      <c r="G70" s="330">
        <f t="shared" si="30"/>
        <v>0</v>
      </c>
      <c r="H70" s="331">
        <f>SUM(C70:G70)</f>
        <v>28300</v>
      </c>
      <c r="I70" s="330"/>
      <c r="J70" s="330"/>
      <c r="K70" s="330"/>
      <c r="L70" s="330"/>
      <c r="M70" s="330"/>
      <c r="N70" s="331"/>
      <c r="O70" s="331"/>
      <c r="P70" s="330"/>
      <c r="Q70" s="330"/>
      <c r="R70" s="330"/>
      <c r="S70" s="331"/>
      <c r="T70" s="330"/>
      <c r="U70" s="330"/>
      <c r="V70" s="330"/>
      <c r="W70" s="331"/>
      <c r="X70" s="330"/>
      <c r="Y70" s="330"/>
      <c r="Z70" s="330"/>
      <c r="AA70" s="331"/>
      <c r="AB70" s="330"/>
      <c r="AC70" s="330"/>
      <c r="AD70" s="330"/>
      <c r="AE70" s="331"/>
    </row>
    <row r="71" spans="1:31" s="376" customFormat="1" x14ac:dyDescent="0.25">
      <c r="A71" s="377"/>
      <c r="B71" s="419" t="s">
        <v>374</v>
      </c>
      <c r="C71" s="374">
        <f>'TSP Detailed Budget'!D236</f>
        <v>0</v>
      </c>
      <c r="D71" s="374">
        <f>'TSP Detailed Budget'!E236</f>
        <v>18700</v>
      </c>
      <c r="E71" s="374">
        <f>'TSP Detailed Budget'!F236</f>
        <v>0</v>
      </c>
      <c r="F71" s="374">
        <f>'TSP Detailed Budget'!G236</f>
        <v>0</v>
      </c>
      <c r="G71" s="374">
        <f>'TSP Detailed Budget'!H236</f>
        <v>0</v>
      </c>
      <c r="H71" s="302">
        <f t="shared" ref="H71:H72" si="31">SUM(C71:G71)</f>
        <v>18700</v>
      </c>
      <c r="I71" s="374"/>
      <c r="J71" s="374"/>
      <c r="K71" s="374"/>
      <c r="L71" s="374"/>
      <c r="M71" s="374"/>
      <c r="N71" s="375"/>
      <c r="O71" s="375"/>
      <c r="P71" s="374"/>
      <c r="Q71" s="374"/>
      <c r="R71" s="374"/>
      <c r="S71" s="375"/>
      <c r="T71" s="374"/>
      <c r="U71" s="374"/>
      <c r="V71" s="374"/>
      <c r="W71" s="375"/>
      <c r="X71" s="374"/>
      <c r="Y71" s="374"/>
      <c r="Z71" s="374"/>
      <c r="AA71" s="375"/>
      <c r="AB71" s="374"/>
      <c r="AC71" s="374"/>
      <c r="AD71" s="374"/>
      <c r="AE71" s="375"/>
    </row>
    <row r="72" spans="1:31" s="376" customFormat="1" ht="28.8" x14ac:dyDescent="0.25">
      <c r="A72" s="377"/>
      <c r="B72" s="419" t="s">
        <v>375</v>
      </c>
      <c r="C72" s="374">
        <f>'TSP Detailed Budget'!D241</f>
        <v>0</v>
      </c>
      <c r="D72" s="374">
        <f>'TSP Detailed Budget'!E241</f>
        <v>9600</v>
      </c>
      <c r="E72" s="374">
        <f>'TSP Detailed Budget'!F241</f>
        <v>0</v>
      </c>
      <c r="F72" s="374">
        <f>'TSP Detailed Budget'!G241</f>
        <v>0</v>
      </c>
      <c r="G72" s="374">
        <f>'TSP Detailed Budget'!H241</f>
        <v>0</v>
      </c>
      <c r="H72" s="302">
        <f t="shared" si="31"/>
        <v>9600</v>
      </c>
      <c r="I72" s="374"/>
      <c r="J72" s="374"/>
      <c r="K72" s="374"/>
      <c r="L72" s="374"/>
      <c r="M72" s="374"/>
      <c r="N72" s="375"/>
      <c r="O72" s="375"/>
      <c r="P72" s="374"/>
      <c r="Q72" s="374"/>
      <c r="R72" s="374"/>
      <c r="S72" s="375"/>
      <c r="T72" s="374"/>
      <c r="U72" s="374"/>
      <c r="V72" s="374"/>
      <c r="W72" s="375"/>
      <c r="X72" s="374"/>
      <c r="Y72" s="374"/>
      <c r="Z72" s="374"/>
      <c r="AA72" s="375"/>
      <c r="AB72" s="374"/>
      <c r="AC72" s="374"/>
      <c r="AD72" s="374"/>
      <c r="AE72" s="375"/>
    </row>
    <row r="73" spans="1:31" s="332" customFormat="1" ht="43.2" x14ac:dyDescent="0.25">
      <c r="A73" s="337" t="s">
        <v>259</v>
      </c>
      <c r="B73" s="338" t="s">
        <v>376</v>
      </c>
      <c r="C73" s="330">
        <f>C74</f>
        <v>0</v>
      </c>
      <c r="D73" s="330">
        <f t="shared" ref="D73:H73" si="32">D74</f>
        <v>21000</v>
      </c>
      <c r="E73" s="330">
        <f t="shared" si="32"/>
        <v>42000</v>
      </c>
      <c r="F73" s="330">
        <f t="shared" si="32"/>
        <v>63000</v>
      </c>
      <c r="G73" s="330">
        <f t="shared" si="32"/>
        <v>63000</v>
      </c>
      <c r="H73" s="331">
        <f t="shared" si="32"/>
        <v>189000</v>
      </c>
      <c r="I73" s="330"/>
      <c r="J73" s="330"/>
      <c r="K73" s="330"/>
      <c r="L73" s="330"/>
      <c r="M73" s="330"/>
      <c r="N73" s="331"/>
      <c r="O73" s="331"/>
      <c r="P73" s="330"/>
      <c r="Q73" s="330"/>
      <c r="R73" s="330"/>
      <c r="S73" s="331"/>
      <c r="T73" s="330"/>
      <c r="U73" s="330"/>
      <c r="V73" s="330"/>
      <c r="W73" s="331"/>
      <c r="X73" s="330"/>
      <c r="Y73" s="330"/>
      <c r="Z73" s="330"/>
      <c r="AA73" s="331"/>
      <c r="AB73" s="330"/>
      <c r="AC73" s="330"/>
      <c r="AD73" s="330"/>
      <c r="AE73" s="331"/>
    </row>
    <row r="74" spans="1:31" s="376" customFormat="1" ht="28.8" x14ac:dyDescent="0.25">
      <c r="A74" s="377"/>
      <c r="B74" s="419" t="s">
        <v>377</v>
      </c>
      <c r="C74" s="374">
        <f>'TSP Detailed Budget'!D248</f>
        <v>0</v>
      </c>
      <c r="D74" s="374">
        <f>'TSP Detailed Budget'!E248</f>
        <v>21000</v>
      </c>
      <c r="E74" s="374">
        <f>'TSP Detailed Budget'!F248</f>
        <v>42000</v>
      </c>
      <c r="F74" s="374">
        <f>'TSP Detailed Budget'!G248</f>
        <v>63000</v>
      </c>
      <c r="G74" s="374">
        <f>'TSP Detailed Budget'!H248</f>
        <v>63000</v>
      </c>
      <c r="H74" s="302">
        <f>SUM(C74:G74)</f>
        <v>189000</v>
      </c>
      <c r="I74" s="374"/>
      <c r="J74" s="374"/>
      <c r="K74" s="374"/>
      <c r="L74" s="374"/>
      <c r="M74" s="374"/>
      <c r="N74" s="375"/>
      <c r="O74" s="375"/>
      <c r="P74" s="374"/>
      <c r="Q74" s="374"/>
      <c r="R74" s="374"/>
      <c r="S74" s="375"/>
      <c r="T74" s="374"/>
      <c r="U74" s="374"/>
      <c r="V74" s="374"/>
      <c r="W74" s="375"/>
      <c r="X74" s="374"/>
      <c r="Y74" s="374"/>
      <c r="Z74" s="374"/>
      <c r="AA74" s="375"/>
      <c r="AB74" s="374"/>
      <c r="AC74" s="374"/>
      <c r="AD74" s="374"/>
      <c r="AE74" s="375"/>
    </row>
    <row r="75" spans="1:31" s="332" customFormat="1" ht="43.2" x14ac:dyDescent="0.25">
      <c r="A75" s="337" t="s">
        <v>263</v>
      </c>
      <c r="B75" s="338" t="s">
        <v>378</v>
      </c>
      <c r="C75" s="330">
        <f>C76</f>
        <v>0</v>
      </c>
      <c r="D75" s="330">
        <f t="shared" ref="D75:H75" si="33">D76</f>
        <v>4000</v>
      </c>
      <c r="E75" s="330">
        <f t="shared" si="33"/>
        <v>0</v>
      </c>
      <c r="F75" s="330">
        <f t="shared" si="33"/>
        <v>0</v>
      </c>
      <c r="G75" s="330">
        <f t="shared" si="33"/>
        <v>4000</v>
      </c>
      <c r="H75" s="331">
        <f t="shared" si="33"/>
        <v>8000</v>
      </c>
      <c r="I75" s="330"/>
      <c r="J75" s="330"/>
      <c r="K75" s="330"/>
      <c r="L75" s="330"/>
      <c r="M75" s="330"/>
      <c r="N75" s="331"/>
      <c r="O75" s="331"/>
      <c r="P75" s="330"/>
      <c r="Q75" s="330"/>
      <c r="R75" s="330"/>
      <c r="S75" s="331"/>
      <c r="T75" s="330"/>
      <c r="U75" s="330"/>
      <c r="V75" s="330"/>
      <c r="W75" s="331"/>
      <c r="X75" s="330"/>
      <c r="Y75" s="330"/>
      <c r="Z75" s="330"/>
      <c r="AA75" s="331"/>
      <c r="AB75" s="330"/>
      <c r="AC75" s="330"/>
      <c r="AD75" s="330"/>
      <c r="AE75" s="331"/>
    </row>
    <row r="76" spans="1:31" s="376" customFormat="1" ht="28.8" x14ac:dyDescent="0.25">
      <c r="A76" s="377"/>
      <c r="B76" s="419" t="s">
        <v>379</v>
      </c>
      <c r="C76" s="374">
        <f>'TSP Detailed Budget'!D254</f>
        <v>0</v>
      </c>
      <c r="D76" s="374">
        <f>'TSP Detailed Budget'!E254</f>
        <v>4000</v>
      </c>
      <c r="E76" s="374">
        <f>'TSP Detailed Budget'!F254</f>
        <v>0</v>
      </c>
      <c r="F76" s="374">
        <f>'TSP Detailed Budget'!G254</f>
        <v>0</v>
      </c>
      <c r="G76" s="374">
        <f>'TSP Detailed Budget'!H254</f>
        <v>4000</v>
      </c>
      <c r="H76" s="302">
        <f>SUM(C76:G76)</f>
        <v>8000</v>
      </c>
      <c r="I76" s="374"/>
      <c r="J76" s="374"/>
      <c r="K76" s="374"/>
      <c r="L76" s="374"/>
      <c r="M76" s="374"/>
      <c r="N76" s="375"/>
      <c r="O76" s="375"/>
      <c r="P76" s="374"/>
      <c r="Q76" s="374"/>
      <c r="R76" s="374"/>
      <c r="S76" s="375"/>
      <c r="T76" s="374"/>
      <c r="U76" s="374"/>
      <c r="V76" s="374"/>
      <c r="W76" s="375"/>
      <c r="X76" s="374"/>
      <c r="Y76" s="374"/>
      <c r="Z76" s="374"/>
      <c r="AA76" s="375"/>
      <c r="AB76" s="374"/>
      <c r="AC76" s="374"/>
      <c r="AD76" s="374"/>
      <c r="AE76" s="375"/>
    </row>
    <row r="77" spans="1:31" s="332" customFormat="1" ht="43.2" x14ac:dyDescent="0.25">
      <c r="A77" s="337" t="s">
        <v>266</v>
      </c>
      <c r="B77" s="338" t="s">
        <v>380</v>
      </c>
      <c r="C77" s="330">
        <f>C78</f>
        <v>0</v>
      </c>
      <c r="D77" s="330">
        <f t="shared" ref="D77:H77" si="34">D78</f>
        <v>9600</v>
      </c>
      <c r="E77" s="330">
        <f t="shared" si="34"/>
        <v>4800</v>
      </c>
      <c r="F77" s="330">
        <f t="shared" si="34"/>
        <v>0</v>
      </c>
      <c r="G77" s="330">
        <f t="shared" si="34"/>
        <v>0</v>
      </c>
      <c r="H77" s="331">
        <f t="shared" si="34"/>
        <v>14400</v>
      </c>
      <c r="I77" s="330"/>
      <c r="J77" s="330"/>
      <c r="K77" s="330"/>
      <c r="L77" s="330"/>
      <c r="M77" s="330"/>
      <c r="N77" s="331"/>
      <c r="O77" s="331"/>
      <c r="P77" s="330"/>
      <c r="Q77" s="330"/>
      <c r="R77" s="330"/>
      <c r="S77" s="331"/>
      <c r="T77" s="330"/>
      <c r="U77" s="330"/>
      <c r="V77" s="330"/>
      <c r="W77" s="331"/>
      <c r="X77" s="330"/>
      <c r="Y77" s="330"/>
      <c r="Z77" s="330"/>
      <c r="AA77" s="331"/>
      <c r="AB77" s="330"/>
      <c r="AC77" s="330"/>
      <c r="AD77" s="330"/>
      <c r="AE77" s="331"/>
    </row>
    <row r="78" spans="1:31" s="376" customFormat="1" ht="28.8" x14ac:dyDescent="0.25">
      <c r="A78" s="377"/>
      <c r="B78" s="419" t="s">
        <v>381</v>
      </c>
      <c r="C78" s="374">
        <f>'TSP Detailed Budget'!D261</f>
        <v>0</v>
      </c>
      <c r="D78" s="374">
        <f>'TSP Detailed Budget'!E261</f>
        <v>9600</v>
      </c>
      <c r="E78" s="374">
        <f>'TSP Detailed Budget'!F261</f>
        <v>4800</v>
      </c>
      <c r="F78" s="374">
        <f>'TSP Detailed Budget'!G261</f>
        <v>0</v>
      </c>
      <c r="G78" s="374">
        <f>'TSP Detailed Budget'!H261</f>
        <v>0</v>
      </c>
      <c r="H78" s="374">
        <f>SUM(C78:G78)</f>
        <v>14400</v>
      </c>
      <c r="I78" s="374"/>
      <c r="J78" s="374"/>
      <c r="K78" s="374"/>
      <c r="L78" s="374"/>
      <c r="M78" s="374"/>
      <c r="N78" s="375"/>
      <c r="O78" s="375"/>
      <c r="P78" s="374"/>
      <c r="Q78" s="374"/>
      <c r="R78" s="374"/>
      <c r="S78" s="375"/>
      <c r="T78" s="374"/>
      <c r="U78" s="374"/>
      <c r="V78" s="374"/>
      <c r="W78" s="375"/>
      <c r="X78" s="374"/>
      <c r="Y78" s="374"/>
      <c r="Z78" s="374"/>
      <c r="AA78" s="375"/>
      <c r="AB78" s="374"/>
      <c r="AC78" s="374"/>
      <c r="AD78" s="374"/>
      <c r="AE78" s="375"/>
    </row>
    <row r="79" spans="1:31" s="332" customFormat="1" ht="28.8" x14ac:dyDescent="0.25">
      <c r="A79" s="337" t="s">
        <v>274</v>
      </c>
      <c r="B79" s="338" t="s">
        <v>382</v>
      </c>
      <c r="C79" s="330">
        <f>C80</f>
        <v>0</v>
      </c>
      <c r="D79" s="330">
        <f t="shared" ref="D79:H79" si="35">D80</f>
        <v>24600</v>
      </c>
      <c r="E79" s="330">
        <f t="shared" si="35"/>
        <v>24600</v>
      </c>
      <c r="F79" s="330">
        <f t="shared" si="35"/>
        <v>0</v>
      </c>
      <c r="G79" s="330">
        <f t="shared" si="35"/>
        <v>0</v>
      </c>
      <c r="H79" s="331">
        <f t="shared" si="35"/>
        <v>49200</v>
      </c>
      <c r="I79" s="330"/>
      <c r="J79" s="330"/>
      <c r="K79" s="330"/>
      <c r="L79" s="330"/>
      <c r="M79" s="330"/>
      <c r="N79" s="331"/>
      <c r="O79" s="331"/>
      <c r="P79" s="330"/>
      <c r="Q79" s="330"/>
      <c r="R79" s="330"/>
      <c r="S79" s="331"/>
      <c r="T79" s="330"/>
      <c r="U79" s="330"/>
      <c r="V79" s="330"/>
      <c r="W79" s="331"/>
      <c r="X79" s="330"/>
      <c r="Y79" s="330"/>
      <c r="Z79" s="330"/>
      <c r="AA79" s="331"/>
      <c r="AB79" s="330"/>
      <c r="AC79" s="330"/>
      <c r="AD79" s="330"/>
      <c r="AE79" s="331"/>
    </row>
    <row r="80" spans="1:31" s="376" customFormat="1" x14ac:dyDescent="0.25">
      <c r="A80" s="377"/>
      <c r="B80" s="410" t="s">
        <v>369</v>
      </c>
      <c r="C80" s="374">
        <f>'TSP Detailed Budget'!D270</f>
        <v>0</v>
      </c>
      <c r="D80" s="374">
        <f>'TSP Detailed Budget'!E270</f>
        <v>24600</v>
      </c>
      <c r="E80" s="374">
        <f>'TSP Detailed Budget'!F270</f>
        <v>24600</v>
      </c>
      <c r="F80" s="374">
        <f>'TSP Detailed Budget'!G270</f>
        <v>0</v>
      </c>
      <c r="G80" s="374">
        <f>'TSP Detailed Budget'!H270</f>
        <v>0</v>
      </c>
      <c r="H80" s="374">
        <f>SUM(C80:G80)</f>
        <v>49200</v>
      </c>
      <c r="I80" s="374"/>
      <c r="J80" s="374"/>
      <c r="K80" s="374"/>
      <c r="L80" s="374"/>
      <c r="M80" s="374"/>
      <c r="N80" s="375"/>
      <c r="O80" s="375"/>
      <c r="P80" s="374"/>
      <c r="Q80" s="374"/>
      <c r="R80" s="374"/>
      <c r="S80" s="375"/>
      <c r="T80" s="374"/>
      <c r="U80" s="374"/>
      <c r="V80" s="374"/>
      <c r="W80" s="375"/>
      <c r="X80" s="374"/>
      <c r="Y80" s="374"/>
      <c r="Z80" s="374"/>
      <c r="AA80" s="375"/>
      <c r="AB80" s="374"/>
      <c r="AC80" s="374"/>
      <c r="AD80" s="374"/>
      <c r="AE80" s="375"/>
    </row>
    <row r="81" spans="1:38" s="373" customFormat="1" ht="28.8" x14ac:dyDescent="0.25">
      <c r="A81" s="342" t="s">
        <v>470</v>
      </c>
      <c r="B81" s="405" t="s">
        <v>356</v>
      </c>
      <c r="C81" s="320">
        <f>SUM(C82)</f>
        <v>110000</v>
      </c>
      <c r="D81" s="320">
        <f t="shared" ref="D81:H81" si="36">SUM(D82)</f>
        <v>110000</v>
      </c>
      <c r="E81" s="320">
        <f t="shared" si="36"/>
        <v>110000</v>
      </c>
      <c r="F81" s="320">
        <f t="shared" si="36"/>
        <v>110000</v>
      </c>
      <c r="G81" s="320">
        <f t="shared" si="36"/>
        <v>110000</v>
      </c>
      <c r="H81" s="320">
        <f t="shared" si="36"/>
        <v>550000</v>
      </c>
      <c r="I81" s="320"/>
      <c r="J81" s="320"/>
      <c r="K81" s="320"/>
      <c r="L81" s="343"/>
      <c r="M81" s="343"/>
      <c r="N81" s="320"/>
      <c r="O81" s="343"/>
      <c r="P81" s="320"/>
      <c r="Q81" s="320"/>
      <c r="R81" s="320"/>
      <c r="S81" s="320"/>
      <c r="T81" s="320"/>
      <c r="U81" s="320"/>
      <c r="V81" s="320"/>
      <c r="W81" s="320"/>
      <c r="X81" s="320"/>
      <c r="Y81" s="320"/>
      <c r="Z81" s="320"/>
      <c r="AA81" s="320"/>
      <c r="AB81" s="320"/>
      <c r="AC81" s="320"/>
      <c r="AD81" s="320"/>
      <c r="AE81" s="320"/>
    </row>
    <row r="82" spans="1:38" s="332" customFormat="1" ht="28.8" x14ac:dyDescent="0.25">
      <c r="A82" s="337" t="s">
        <v>474</v>
      </c>
      <c r="B82" s="338" t="s">
        <v>475</v>
      </c>
      <c r="C82" s="330">
        <f>C83</f>
        <v>110000</v>
      </c>
      <c r="D82" s="330">
        <f t="shared" ref="D82:H82" si="37">D83</f>
        <v>110000</v>
      </c>
      <c r="E82" s="330">
        <f t="shared" si="37"/>
        <v>110000</v>
      </c>
      <c r="F82" s="330">
        <f t="shared" si="37"/>
        <v>110000</v>
      </c>
      <c r="G82" s="330">
        <f t="shared" si="37"/>
        <v>110000</v>
      </c>
      <c r="H82" s="331">
        <f t="shared" si="37"/>
        <v>550000</v>
      </c>
      <c r="I82" s="330"/>
      <c r="J82" s="330"/>
      <c r="K82" s="330"/>
      <c r="L82" s="330"/>
      <c r="M82" s="330"/>
      <c r="N82" s="331"/>
      <c r="O82" s="331"/>
      <c r="P82" s="330"/>
      <c r="Q82" s="330"/>
      <c r="R82" s="330"/>
      <c r="S82" s="331"/>
      <c r="T82" s="330"/>
      <c r="U82" s="330"/>
      <c r="V82" s="330"/>
      <c r="W82" s="331"/>
      <c r="X82" s="330"/>
      <c r="Y82" s="330"/>
      <c r="Z82" s="330"/>
      <c r="AA82" s="331"/>
      <c r="AB82" s="330"/>
      <c r="AC82" s="330"/>
      <c r="AD82" s="330"/>
      <c r="AE82" s="331"/>
    </row>
    <row r="83" spans="1:38" s="376" customFormat="1" ht="28.8" x14ac:dyDescent="0.25">
      <c r="A83" s="377"/>
      <c r="B83" s="485" t="s">
        <v>476</v>
      </c>
      <c r="C83" s="482">
        <f>'TSP Detailed Budget'!D276</f>
        <v>110000</v>
      </c>
      <c r="D83" s="482">
        <f>'TSP Detailed Budget'!E276</f>
        <v>110000</v>
      </c>
      <c r="E83" s="482">
        <f>'TSP Detailed Budget'!F276</f>
        <v>110000</v>
      </c>
      <c r="F83" s="482">
        <f>'TSP Detailed Budget'!G276</f>
        <v>110000</v>
      </c>
      <c r="G83" s="482">
        <f>'TSP Detailed Budget'!H276</f>
        <v>110000</v>
      </c>
      <c r="H83" s="374">
        <f>SUM(C83:G83)</f>
        <v>550000</v>
      </c>
      <c r="I83" s="374"/>
      <c r="J83" s="374"/>
      <c r="K83" s="374"/>
      <c r="L83" s="374"/>
      <c r="M83" s="374"/>
      <c r="N83" s="375"/>
      <c r="O83" s="375"/>
      <c r="P83" s="374"/>
      <c r="Q83" s="374"/>
      <c r="R83" s="374"/>
      <c r="S83" s="375"/>
      <c r="T83" s="374"/>
      <c r="U83" s="374"/>
      <c r="V83" s="374"/>
      <c r="W83" s="375"/>
      <c r="X83" s="374"/>
      <c r="Y83" s="374"/>
      <c r="Z83" s="374"/>
      <c r="AA83" s="375"/>
      <c r="AB83" s="374"/>
      <c r="AC83" s="374"/>
      <c r="AD83" s="374"/>
      <c r="AE83" s="375"/>
    </row>
    <row r="84" spans="1:38" s="477" customFormat="1" ht="18" x14ac:dyDescent="0.25">
      <c r="A84" s="472">
        <v>2.2999999999999998</v>
      </c>
      <c r="B84" s="473" t="s">
        <v>459</v>
      </c>
      <c r="C84" s="474">
        <f t="shared" ref="C84:G84" si="38">SUM(C85,C92)</f>
        <v>9600</v>
      </c>
      <c r="D84" s="474">
        <f t="shared" si="38"/>
        <v>51400</v>
      </c>
      <c r="E84" s="474">
        <f t="shared" si="38"/>
        <v>33200</v>
      </c>
      <c r="F84" s="474">
        <f t="shared" si="38"/>
        <v>16800</v>
      </c>
      <c r="G84" s="474">
        <f t="shared" si="38"/>
        <v>8400</v>
      </c>
      <c r="H84" s="474">
        <f>SUM(H85,H92)</f>
        <v>119400</v>
      </c>
      <c r="I84" s="475"/>
      <c r="J84" s="475"/>
      <c r="K84" s="475"/>
      <c r="L84" s="475"/>
      <c r="M84" s="475"/>
      <c r="N84" s="476"/>
      <c r="O84" s="476"/>
      <c r="P84" s="475"/>
      <c r="Q84" s="475"/>
      <c r="R84" s="475"/>
      <c r="S84" s="476"/>
      <c r="T84" s="475"/>
      <c r="U84" s="475"/>
      <c r="V84" s="475"/>
      <c r="W84" s="476"/>
      <c r="X84" s="475"/>
      <c r="Y84" s="475"/>
      <c r="Z84" s="475"/>
      <c r="AA84" s="476"/>
      <c r="AB84" s="475"/>
      <c r="AC84" s="475"/>
      <c r="AD84" s="475"/>
      <c r="AE84" s="476"/>
    </row>
    <row r="85" spans="1:38" s="376" customFormat="1" ht="37.200000000000003" customHeight="1" x14ac:dyDescent="0.25">
      <c r="A85" s="342" t="s">
        <v>22</v>
      </c>
      <c r="B85" s="405" t="s">
        <v>383</v>
      </c>
      <c r="C85" s="320">
        <f>C86+C89</f>
        <v>0</v>
      </c>
      <c r="D85" s="320">
        <f t="shared" ref="D85:G85" si="39">D86+D89</f>
        <v>18400</v>
      </c>
      <c r="E85" s="320">
        <f t="shared" si="39"/>
        <v>8400</v>
      </c>
      <c r="F85" s="320">
        <f t="shared" si="39"/>
        <v>8400</v>
      </c>
      <c r="G85" s="320">
        <f t="shared" si="39"/>
        <v>0</v>
      </c>
      <c r="H85" s="320">
        <f>SUM(H86,H89)</f>
        <v>35200</v>
      </c>
      <c r="I85" s="320"/>
      <c r="J85" s="320"/>
      <c r="K85" s="320"/>
      <c r="L85" s="343"/>
      <c r="M85" s="343"/>
      <c r="N85" s="320"/>
      <c r="O85" s="343"/>
      <c r="P85" s="320"/>
      <c r="Q85" s="320"/>
      <c r="R85" s="320"/>
      <c r="S85" s="320"/>
      <c r="T85" s="320"/>
      <c r="U85" s="320"/>
      <c r="V85" s="320"/>
      <c r="W85" s="320"/>
      <c r="X85" s="320"/>
      <c r="Y85" s="320"/>
      <c r="Z85" s="320"/>
      <c r="AA85" s="320"/>
      <c r="AB85" s="320"/>
      <c r="AC85" s="320"/>
      <c r="AD85" s="320"/>
      <c r="AE85" s="320"/>
    </row>
    <row r="86" spans="1:38" s="332" customFormat="1" ht="72" x14ac:dyDescent="0.25">
      <c r="A86" s="337" t="s">
        <v>277</v>
      </c>
      <c r="B86" s="338" t="s">
        <v>384</v>
      </c>
      <c r="C86" s="330">
        <f>SUM(C87:C88)</f>
        <v>0</v>
      </c>
      <c r="D86" s="330">
        <f t="shared" ref="D86:H86" si="40">SUM(D87:D88)</f>
        <v>18400</v>
      </c>
      <c r="E86" s="330">
        <f t="shared" si="40"/>
        <v>0</v>
      </c>
      <c r="F86" s="330">
        <f t="shared" si="40"/>
        <v>0</v>
      </c>
      <c r="G86" s="330">
        <f t="shared" si="40"/>
        <v>0</v>
      </c>
      <c r="H86" s="331">
        <f t="shared" si="40"/>
        <v>18400</v>
      </c>
      <c r="I86" s="330"/>
      <c r="J86" s="330"/>
      <c r="K86" s="330"/>
      <c r="L86" s="330"/>
      <c r="M86" s="330"/>
      <c r="N86" s="331"/>
      <c r="O86" s="331"/>
      <c r="P86" s="330"/>
      <c r="Q86" s="330"/>
      <c r="R86" s="330"/>
      <c r="S86" s="331"/>
      <c r="T86" s="330"/>
      <c r="U86" s="330"/>
      <c r="V86" s="330"/>
      <c r="W86" s="331"/>
      <c r="X86" s="330"/>
      <c r="Y86" s="330"/>
      <c r="Z86" s="330"/>
      <c r="AA86" s="331"/>
      <c r="AB86" s="330"/>
      <c r="AC86" s="330"/>
      <c r="AD86" s="330"/>
      <c r="AE86" s="331"/>
    </row>
    <row r="87" spans="1:38" s="376" customFormat="1" x14ac:dyDescent="0.25">
      <c r="A87" s="377"/>
      <c r="B87" s="422" t="s">
        <v>385</v>
      </c>
      <c r="C87" s="482">
        <f>'TSP Detailed Budget'!D283</f>
        <v>0</v>
      </c>
      <c r="D87" s="482">
        <f>'TSP Detailed Budget'!E283</f>
        <v>8400</v>
      </c>
      <c r="E87" s="482">
        <f>'TSP Detailed Budget'!F283</f>
        <v>0</v>
      </c>
      <c r="F87" s="482">
        <f>'TSP Detailed Budget'!G283</f>
        <v>0</v>
      </c>
      <c r="G87" s="482">
        <f>'TSP Detailed Budget'!H283</f>
        <v>0</v>
      </c>
      <c r="H87" s="374">
        <f t="shared" ref="H87:H88" si="41">SUM(C87:G87)</f>
        <v>8400</v>
      </c>
      <c r="I87" s="374"/>
      <c r="J87" s="374"/>
      <c r="K87" s="374"/>
      <c r="L87" s="374"/>
      <c r="M87" s="374"/>
      <c r="N87" s="375"/>
      <c r="O87" s="375"/>
      <c r="P87" s="374"/>
      <c r="Q87" s="374"/>
      <c r="R87" s="374"/>
      <c r="S87" s="375"/>
      <c r="T87" s="374"/>
      <c r="U87" s="374"/>
      <c r="V87" s="374"/>
      <c r="W87" s="375"/>
      <c r="X87" s="374"/>
      <c r="Y87" s="374"/>
      <c r="Z87" s="374"/>
      <c r="AA87" s="375"/>
      <c r="AB87" s="374"/>
      <c r="AC87" s="374"/>
      <c r="AD87" s="374"/>
      <c r="AE87" s="375"/>
    </row>
    <row r="88" spans="1:38" s="376" customFormat="1" x14ac:dyDescent="0.25">
      <c r="A88" s="377"/>
      <c r="B88" s="422" t="s">
        <v>386</v>
      </c>
      <c r="C88" s="482">
        <f>'TSP Detailed Budget'!D288</f>
        <v>0</v>
      </c>
      <c r="D88" s="482">
        <f>'TSP Detailed Budget'!E288</f>
        <v>10000</v>
      </c>
      <c r="E88" s="482">
        <f>'TSP Detailed Budget'!F288</f>
        <v>0</v>
      </c>
      <c r="F88" s="482">
        <f>'TSP Detailed Budget'!G288</f>
        <v>0</v>
      </c>
      <c r="G88" s="482">
        <f>'TSP Detailed Budget'!H288</f>
        <v>0</v>
      </c>
      <c r="H88" s="374">
        <f t="shared" si="41"/>
        <v>10000</v>
      </c>
      <c r="I88" s="374"/>
      <c r="J88" s="374"/>
      <c r="K88" s="374"/>
      <c r="L88" s="374"/>
      <c r="M88" s="374"/>
      <c r="N88" s="375"/>
      <c r="O88" s="375"/>
      <c r="P88" s="374"/>
      <c r="Q88" s="374"/>
      <c r="R88" s="374"/>
      <c r="S88" s="375"/>
      <c r="T88" s="374"/>
      <c r="U88" s="374"/>
      <c r="V88" s="374"/>
      <c r="W88" s="375"/>
      <c r="X88" s="374"/>
      <c r="Y88" s="374"/>
      <c r="Z88" s="374"/>
      <c r="AA88" s="375"/>
      <c r="AB88" s="374"/>
      <c r="AC88" s="374"/>
      <c r="AD88" s="374"/>
      <c r="AE88" s="375"/>
    </row>
    <row r="89" spans="1:38" s="332" customFormat="1" ht="72" x14ac:dyDescent="0.25">
      <c r="A89" s="337" t="s">
        <v>281</v>
      </c>
      <c r="B89" s="338" t="s">
        <v>388</v>
      </c>
      <c r="C89" s="330">
        <f>SUM(C90:C91)</f>
        <v>0</v>
      </c>
      <c r="D89" s="330">
        <f t="shared" ref="D89:H89" si="42">SUM(D90:D91)</f>
        <v>0</v>
      </c>
      <c r="E89" s="330">
        <f t="shared" si="42"/>
        <v>8400</v>
      </c>
      <c r="F89" s="330">
        <f t="shared" si="42"/>
        <v>8400</v>
      </c>
      <c r="G89" s="330">
        <f t="shared" si="42"/>
        <v>0</v>
      </c>
      <c r="H89" s="331">
        <f t="shared" si="42"/>
        <v>16800</v>
      </c>
      <c r="I89" s="330"/>
      <c r="J89" s="330"/>
      <c r="K89" s="330"/>
      <c r="L89" s="330"/>
      <c r="M89" s="330"/>
      <c r="N89" s="331"/>
      <c r="O89" s="331"/>
      <c r="P89" s="330"/>
      <c r="Q89" s="330"/>
      <c r="R89" s="330"/>
      <c r="S89" s="331"/>
      <c r="T89" s="330"/>
      <c r="U89" s="330"/>
      <c r="V89" s="330"/>
      <c r="W89" s="331"/>
      <c r="X89" s="330"/>
      <c r="Y89" s="330"/>
      <c r="Z89" s="330"/>
      <c r="AA89" s="331"/>
      <c r="AB89" s="330"/>
      <c r="AC89" s="330"/>
      <c r="AD89" s="330"/>
      <c r="AE89" s="331"/>
    </row>
    <row r="90" spans="1:38" x14ac:dyDescent="0.25">
      <c r="A90" s="5"/>
      <c r="B90" s="422" t="s">
        <v>385</v>
      </c>
      <c r="C90" s="482">
        <f>'TSP Detailed Budget'!D295</f>
        <v>0</v>
      </c>
      <c r="D90" s="482">
        <f>'TSP Detailed Budget'!E295</f>
        <v>0</v>
      </c>
      <c r="E90" s="482">
        <f>'TSP Detailed Budget'!F295</f>
        <v>8400</v>
      </c>
      <c r="F90" s="482">
        <f>'TSP Detailed Budget'!G295</f>
        <v>8400</v>
      </c>
      <c r="G90" s="482">
        <f>'TSP Detailed Budget'!H295</f>
        <v>0</v>
      </c>
      <c r="H90" s="374">
        <f t="shared" ref="H90:H91" si="43">SUM(C90:G90)</f>
        <v>16800</v>
      </c>
      <c r="I90" s="5"/>
      <c r="J90" s="5"/>
      <c r="K90" s="5"/>
      <c r="L90" s="5"/>
      <c r="M90" s="5"/>
      <c r="N90" s="5"/>
      <c r="O90" s="5"/>
      <c r="P90" s="5"/>
      <c r="Q90" s="5"/>
      <c r="R90" s="5"/>
      <c r="S90" s="5"/>
      <c r="T90" s="5"/>
      <c r="U90" s="5"/>
      <c r="V90" s="5"/>
      <c r="W90" s="5"/>
      <c r="X90" s="5"/>
      <c r="Y90" s="5"/>
      <c r="Z90" s="5"/>
      <c r="AA90" s="5"/>
      <c r="AB90" s="5"/>
      <c r="AC90" s="5"/>
      <c r="AD90" s="5"/>
      <c r="AE90" s="5"/>
      <c r="AF90" s="256"/>
      <c r="AH90" s="268"/>
      <c r="AI90" s="268"/>
      <c r="AJ90" s="268"/>
      <c r="AK90" s="268"/>
      <c r="AL90" s="268"/>
    </row>
    <row r="91" spans="1:38" ht="28.8" x14ac:dyDescent="0.25">
      <c r="A91" s="5"/>
      <c r="B91" s="422" t="s">
        <v>387</v>
      </c>
      <c r="C91" s="482">
        <f>'TSP Detailed Budget'!D300</f>
        <v>0</v>
      </c>
      <c r="D91" s="482">
        <f>'TSP Detailed Budget'!E300</f>
        <v>0</v>
      </c>
      <c r="E91" s="482">
        <f>'TSP Detailed Budget'!F300</f>
        <v>0</v>
      </c>
      <c r="F91" s="482">
        <f>'TSP Detailed Budget'!G300</f>
        <v>0</v>
      </c>
      <c r="G91" s="482">
        <f>'TSP Detailed Budget'!H300</f>
        <v>0</v>
      </c>
      <c r="H91" s="374">
        <f t="shared" si="43"/>
        <v>0</v>
      </c>
      <c r="I91" s="5"/>
      <c r="J91" s="5"/>
      <c r="K91" s="5"/>
      <c r="L91" s="5"/>
      <c r="M91" s="5"/>
      <c r="N91" s="5"/>
      <c r="O91" s="5"/>
      <c r="P91" s="5"/>
      <c r="Q91" s="5"/>
      <c r="R91" s="5"/>
      <c r="S91" s="5"/>
      <c r="T91" s="5"/>
      <c r="U91" s="5"/>
      <c r="V91" s="5"/>
      <c r="W91" s="5"/>
      <c r="X91" s="5"/>
      <c r="Y91" s="5"/>
      <c r="Z91" s="5"/>
      <c r="AA91" s="5"/>
      <c r="AB91" s="5"/>
      <c r="AC91" s="5"/>
      <c r="AD91" s="5"/>
      <c r="AE91" s="5"/>
      <c r="AF91" s="5"/>
    </row>
    <row r="92" spans="1:38" ht="43.2" x14ac:dyDescent="0.25">
      <c r="A92" s="342" t="s">
        <v>23</v>
      </c>
      <c r="B92" s="405" t="s">
        <v>389</v>
      </c>
      <c r="C92" s="320">
        <f t="shared" ref="C92:G92" si="44">C93+C95+C98</f>
        <v>9600</v>
      </c>
      <c r="D92" s="320">
        <f t="shared" si="44"/>
        <v>33000</v>
      </c>
      <c r="E92" s="320">
        <f t="shared" si="44"/>
        <v>24800</v>
      </c>
      <c r="F92" s="320">
        <f t="shared" si="44"/>
        <v>8400</v>
      </c>
      <c r="G92" s="320">
        <f t="shared" si="44"/>
        <v>8400</v>
      </c>
      <c r="H92" s="320">
        <f>SUM(H93,H95,H98)</f>
        <v>84200</v>
      </c>
      <c r="I92" s="320"/>
      <c r="J92" s="320"/>
      <c r="K92" s="320"/>
      <c r="L92" s="343"/>
      <c r="M92" s="343"/>
      <c r="N92" s="320"/>
      <c r="O92" s="343"/>
      <c r="P92" s="320"/>
      <c r="Q92" s="320"/>
      <c r="R92" s="320"/>
      <c r="S92" s="320"/>
      <c r="T92" s="320"/>
      <c r="U92" s="320"/>
      <c r="V92" s="320"/>
      <c r="W92" s="320"/>
      <c r="X92" s="320"/>
      <c r="Y92" s="320"/>
      <c r="Z92" s="320"/>
      <c r="AA92" s="320"/>
      <c r="AB92" s="320"/>
      <c r="AC92" s="320"/>
      <c r="AD92" s="320"/>
      <c r="AE92" s="320"/>
      <c r="AF92" s="5"/>
    </row>
    <row r="93" spans="1:38" s="332" customFormat="1" ht="57.6" x14ac:dyDescent="0.25">
      <c r="A93" s="337" t="s">
        <v>284</v>
      </c>
      <c r="B93" s="338" t="s">
        <v>390</v>
      </c>
      <c r="C93" s="330">
        <f>SUM(C94:C94)</f>
        <v>9600</v>
      </c>
      <c r="D93" s="330">
        <f t="shared" ref="D93:G93" si="45">SUM(D94:D94)</f>
        <v>0</v>
      </c>
      <c r="E93" s="330">
        <f t="shared" si="45"/>
        <v>0</v>
      </c>
      <c r="F93" s="330">
        <f t="shared" si="45"/>
        <v>0</v>
      </c>
      <c r="G93" s="330">
        <f t="shared" si="45"/>
        <v>0</v>
      </c>
      <c r="H93" s="331">
        <f>SUM(H94:H94)</f>
        <v>9600</v>
      </c>
      <c r="I93" s="330"/>
      <c r="J93" s="330"/>
      <c r="K93" s="330"/>
      <c r="L93" s="330"/>
      <c r="M93" s="330"/>
      <c r="N93" s="331"/>
      <c r="O93" s="331"/>
      <c r="P93" s="330"/>
      <c r="Q93" s="330"/>
      <c r="R93" s="330"/>
      <c r="S93" s="331"/>
      <c r="T93" s="330"/>
      <c r="U93" s="330"/>
      <c r="V93" s="330"/>
      <c r="W93" s="331"/>
      <c r="X93" s="330"/>
      <c r="Y93" s="330"/>
      <c r="Z93" s="330"/>
      <c r="AA93" s="331"/>
      <c r="AB93" s="330"/>
      <c r="AC93" s="330"/>
      <c r="AD93" s="330"/>
      <c r="AE93" s="331"/>
    </row>
    <row r="94" spans="1:38" ht="28.8" x14ac:dyDescent="0.25">
      <c r="A94" s="5"/>
      <c r="B94" s="409" t="s">
        <v>391</v>
      </c>
      <c r="C94" s="482">
        <f>'TSP Detailed Budget'!D307</f>
        <v>9600</v>
      </c>
      <c r="D94" s="482">
        <f>'TSP Detailed Budget'!E307</f>
        <v>0</v>
      </c>
      <c r="E94" s="482">
        <f>'TSP Detailed Budget'!F307</f>
        <v>0</v>
      </c>
      <c r="F94" s="482">
        <f>'TSP Detailed Budget'!G307</f>
        <v>0</v>
      </c>
      <c r="G94" s="482">
        <f>'TSP Detailed Budget'!H307</f>
        <v>0</v>
      </c>
      <c r="H94" s="374">
        <f>SUM(C94:G94)</f>
        <v>9600</v>
      </c>
      <c r="I94" s="5"/>
      <c r="J94" s="5"/>
      <c r="K94" s="5"/>
      <c r="L94" s="5"/>
      <c r="M94" s="5"/>
      <c r="N94" s="5"/>
      <c r="O94" s="5"/>
      <c r="P94" s="5"/>
      <c r="Q94" s="5"/>
      <c r="R94" s="5"/>
      <c r="S94" s="5"/>
      <c r="T94" s="5"/>
      <c r="U94" s="5"/>
      <c r="V94" s="5"/>
      <c r="W94" s="5"/>
      <c r="X94" s="5"/>
      <c r="Y94" s="5"/>
      <c r="Z94" s="5"/>
      <c r="AA94" s="5"/>
      <c r="AB94" s="5"/>
      <c r="AC94" s="5"/>
      <c r="AD94" s="5"/>
      <c r="AE94" s="5"/>
      <c r="AF94" s="5"/>
    </row>
    <row r="95" spans="1:38" s="332" customFormat="1" ht="57.6" x14ac:dyDescent="0.25">
      <c r="A95" s="337" t="s">
        <v>286</v>
      </c>
      <c r="B95" s="338" t="s">
        <v>394</v>
      </c>
      <c r="C95" s="330">
        <f>SUM(C96:C97)</f>
        <v>0</v>
      </c>
      <c r="D95" s="330">
        <f t="shared" ref="D95:H95" si="46">SUM(D96:D97)</f>
        <v>13400</v>
      </c>
      <c r="E95" s="330">
        <f t="shared" si="46"/>
        <v>8400</v>
      </c>
      <c r="F95" s="330">
        <f t="shared" si="46"/>
        <v>8400</v>
      </c>
      <c r="G95" s="330">
        <f t="shared" si="46"/>
        <v>8400</v>
      </c>
      <c r="H95" s="331">
        <f t="shared" si="46"/>
        <v>38600</v>
      </c>
      <c r="I95" s="330"/>
      <c r="J95" s="330"/>
      <c r="K95" s="330"/>
      <c r="L95" s="330"/>
      <c r="M95" s="330"/>
      <c r="N95" s="331"/>
      <c r="O95" s="331"/>
      <c r="P95" s="330"/>
      <c r="Q95" s="330"/>
      <c r="R95" s="330"/>
      <c r="S95" s="331"/>
      <c r="T95" s="330"/>
      <c r="U95" s="330"/>
      <c r="V95" s="330"/>
      <c r="W95" s="331"/>
      <c r="X95" s="330"/>
      <c r="Y95" s="330"/>
      <c r="Z95" s="330"/>
      <c r="AA95" s="331"/>
      <c r="AB95" s="330"/>
      <c r="AC95" s="330"/>
      <c r="AD95" s="330"/>
      <c r="AE95" s="331"/>
    </row>
    <row r="96" spans="1:38" ht="28.8" x14ac:dyDescent="0.25">
      <c r="A96" s="5"/>
      <c r="B96" s="409" t="s">
        <v>391</v>
      </c>
      <c r="C96" s="482">
        <f>'TSP Detailed Budget'!D314</f>
        <v>0</v>
      </c>
      <c r="D96" s="482">
        <f>'TSP Detailed Budget'!E314</f>
        <v>8400</v>
      </c>
      <c r="E96" s="482">
        <f>'TSP Detailed Budget'!F314</f>
        <v>8400</v>
      </c>
      <c r="F96" s="482">
        <f>'TSP Detailed Budget'!G314</f>
        <v>8400</v>
      </c>
      <c r="G96" s="482">
        <f>'TSP Detailed Budget'!H314</f>
        <v>8400</v>
      </c>
      <c r="H96" s="399">
        <f t="shared" ref="H96:H97" si="47">SUM(C96:G96)</f>
        <v>33600</v>
      </c>
      <c r="I96" s="5"/>
      <c r="J96" s="5"/>
      <c r="K96" s="5"/>
      <c r="L96" s="5"/>
      <c r="M96" s="5"/>
      <c r="N96" s="5"/>
      <c r="O96" s="5"/>
      <c r="P96" s="5"/>
      <c r="Q96" s="5"/>
      <c r="R96" s="5"/>
      <c r="S96" s="5"/>
      <c r="T96" s="5"/>
      <c r="U96" s="5"/>
      <c r="V96" s="5"/>
      <c r="W96" s="5"/>
      <c r="X96" s="5"/>
      <c r="Y96" s="5"/>
      <c r="Z96" s="5"/>
      <c r="AA96" s="5"/>
      <c r="AB96" s="5"/>
      <c r="AC96" s="5"/>
      <c r="AD96" s="5"/>
      <c r="AE96" s="5"/>
      <c r="AF96" s="5"/>
    </row>
    <row r="97" spans="1:32" ht="28.8" x14ac:dyDescent="0.25">
      <c r="A97" s="377"/>
      <c r="B97" s="422" t="s">
        <v>393</v>
      </c>
      <c r="C97" s="482">
        <f>'TSP Detailed Budget'!D319</f>
        <v>0</v>
      </c>
      <c r="D97" s="482">
        <f>'TSP Detailed Budget'!E319</f>
        <v>5000</v>
      </c>
      <c r="E97" s="482">
        <f>'TSP Detailed Budget'!F319</f>
        <v>0</v>
      </c>
      <c r="F97" s="482">
        <f>'TSP Detailed Budget'!G319</f>
        <v>0</v>
      </c>
      <c r="G97" s="482">
        <f>'TSP Detailed Budget'!H319</f>
        <v>0</v>
      </c>
      <c r="H97" s="374">
        <f t="shared" si="47"/>
        <v>5000</v>
      </c>
      <c r="I97" s="374"/>
      <c r="J97" s="374"/>
      <c r="K97" s="374"/>
      <c r="L97" s="374"/>
      <c r="M97" s="374"/>
      <c r="N97" s="375"/>
      <c r="O97" s="375"/>
      <c r="P97" s="374"/>
      <c r="Q97" s="374"/>
      <c r="R97" s="374"/>
      <c r="S97" s="375"/>
      <c r="T97" s="374"/>
      <c r="U97" s="374"/>
      <c r="V97" s="374"/>
      <c r="W97" s="375"/>
      <c r="X97" s="374"/>
      <c r="Y97" s="374"/>
      <c r="Z97" s="374"/>
      <c r="AA97" s="375"/>
      <c r="AB97" s="374"/>
      <c r="AC97" s="374"/>
      <c r="AD97" s="374"/>
      <c r="AE97" s="375"/>
      <c r="AF97" s="5"/>
    </row>
    <row r="98" spans="1:32" s="332" customFormat="1" ht="28.8" x14ac:dyDescent="0.25">
      <c r="A98" s="337" t="s">
        <v>288</v>
      </c>
      <c r="B98" s="338" t="s">
        <v>392</v>
      </c>
      <c r="C98" s="330">
        <f>C99</f>
        <v>0</v>
      </c>
      <c r="D98" s="330">
        <f t="shared" ref="D98:H98" si="48">D99</f>
        <v>19600</v>
      </c>
      <c r="E98" s="330">
        <f t="shared" si="48"/>
        <v>16400</v>
      </c>
      <c r="F98" s="330">
        <f t="shared" si="48"/>
        <v>0</v>
      </c>
      <c r="G98" s="330">
        <f t="shared" si="48"/>
        <v>0</v>
      </c>
      <c r="H98" s="330">
        <f t="shared" si="48"/>
        <v>36000</v>
      </c>
      <c r="I98" s="330"/>
      <c r="J98" s="330"/>
      <c r="K98" s="330"/>
      <c r="L98" s="330"/>
      <c r="M98" s="330"/>
      <c r="N98" s="331"/>
      <c r="O98" s="331"/>
      <c r="P98" s="330"/>
      <c r="Q98" s="330"/>
      <c r="R98" s="330"/>
      <c r="S98" s="331"/>
      <c r="T98" s="330"/>
      <c r="U98" s="330"/>
      <c r="V98" s="330"/>
      <c r="W98" s="331"/>
      <c r="X98" s="330"/>
      <c r="Y98" s="330"/>
      <c r="Z98" s="330"/>
      <c r="AA98" s="331"/>
      <c r="AB98" s="330"/>
      <c r="AC98" s="330"/>
      <c r="AD98" s="330"/>
      <c r="AE98" s="331"/>
    </row>
    <row r="99" spans="1:32" ht="28.8" x14ac:dyDescent="0.25">
      <c r="A99" s="377"/>
      <c r="B99" s="422" t="s">
        <v>395</v>
      </c>
      <c r="C99" s="482">
        <f>'TSP Detailed Budget'!D328</f>
        <v>0</v>
      </c>
      <c r="D99" s="482">
        <f>'TSP Detailed Budget'!E328</f>
        <v>19600</v>
      </c>
      <c r="E99" s="482">
        <f>'TSP Detailed Budget'!F328</f>
        <v>16400</v>
      </c>
      <c r="F99" s="482">
        <f>'TSP Detailed Budget'!G328</f>
        <v>0</v>
      </c>
      <c r="G99" s="482">
        <f>'TSP Detailed Budget'!H328</f>
        <v>0</v>
      </c>
      <c r="H99" s="374">
        <f>SUM(C99:G99)</f>
        <v>36000</v>
      </c>
      <c r="I99" s="374"/>
      <c r="J99" s="374"/>
      <c r="K99" s="374"/>
      <c r="L99" s="374"/>
      <c r="M99" s="374"/>
      <c r="N99" s="375"/>
      <c r="O99" s="375"/>
      <c r="P99" s="374"/>
      <c r="Q99" s="374"/>
      <c r="R99" s="374"/>
      <c r="S99" s="375"/>
      <c r="T99" s="374"/>
      <c r="U99" s="374"/>
      <c r="V99" s="374"/>
      <c r="W99" s="375"/>
      <c r="X99" s="374"/>
      <c r="Y99" s="374"/>
      <c r="Z99" s="374"/>
      <c r="AA99" s="375"/>
      <c r="AB99" s="374"/>
      <c r="AC99" s="374"/>
      <c r="AD99" s="374"/>
      <c r="AE99" s="375"/>
      <c r="AF99" s="5"/>
    </row>
    <row r="100" spans="1:32" s="477" customFormat="1" ht="18" x14ac:dyDescent="0.25">
      <c r="A100" s="472">
        <v>2.4</v>
      </c>
      <c r="B100" s="473" t="s">
        <v>460</v>
      </c>
      <c r="C100" s="474">
        <f t="shared" ref="C100:G100" si="49">SUM(C101,C105)</f>
        <v>0</v>
      </c>
      <c r="D100" s="474">
        <f t="shared" si="49"/>
        <v>53400</v>
      </c>
      <c r="E100" s="474">
        <f t="shared" si="49"/>
        <v>0</v>
      </c>
      <c r="F100" s="474">
        <f t="shared" si="49"/>
        <v>46800</v>
      </c>
      <c r="G100" s="474">
        <f t="shared" si="49"/>
        <v>0</v>
      </c>
      <c r="H100" s="474">
        <f>SUM(H101,H105)</f>
        <v>100200</v>
      </c>
      <c r="I100" s="475"/>
      <c r="J100" s="475"/>
      <c r="K100" s="475"/>
      <c r="L100" s="475"/>
      <c r="M100" s="475"/>
      <c r="N100" s="476"/>
      <c r="O100" s="476"/>
      <c r="P100" s="475"/>
      <c r="Q100" s="475"/>
      <c r="R100" s="475"/>
      <c r="S100" s="476"/>
      <c r="T100" s="475"/>
      <c r="U100" s="475"/>
      <c r="V100" s="475"/>
      <c r="W100" s="476"/>
      <c r="X100" s="475"/>
      <c r="Y100" s="475"/>
      <c r="Z100" s="475"/>
      <c r="AA100" s="476"/>
      <c r="AB100" s="475"/>
      <c r="AC100" s="475"/>
      <c r="AD100" s="475"/>
      <c r="AE100" s="476"/>
    </row>
    <row r="101" spans="1:32" ht="43.2" x14ac:dyDescent="0.25">
      <c r="A101" s="342" t="s">
        <v>30</v>
      </c>
      <c r="B101" s="405" t="s">
        <v>396</v>
      </c>
      <c r="C101" s="320">
        <f>C102</f>
        <v>0</v>
      </c>
      <c r="D101" s="320">
        <f t="shared" ref="D101:H101" si="50">D102</f>
        <v>53400</v>
      </c>
      <c r="E101" s="320">
        <f t="shared" si="50"/>
        <v>0</v>
      </c>
      <c r="F101" s="320">
        <f t="shared" si="50"/>
        <v>0</v>
      </c>
      <c r="G101" s="320">
        <f t="shared" si="50"/>
        <v>0</v>
      </c>
      <c r="H101" s="320">
        <f t="shared" si="50"/>
        <v>53400</v>
      </c>
      <c r="I101" s="320"/>
      <c r="J101" s="320"/>
      <c r="K101" s="320"/>
      <c r="L101" s="343"/>
      <c r="M101" s="343"/>
      <c r="N101" s="320"/>
      <c r="O101" s="343"/>
      <c r="P101" s="320"/>
      <c r="Q101" s="320"/>
      <c r="R101" s="320"/>
      <c r="S101" s="320"/>
      <c r="T101" s="320"/>
      <c r="U101" s="320"/>
      <c r="V101" s="320"/>
      <c r="W101" s="320"/>
      <c r="X101" s="320"/>
      <c r="Y101" s="320"/>
      <c r="Z101" s="320"/>
      <c r="AA101" s="320"/>
      <c r="AB101" s="320"/>
      <c r="AC101" s="320"/>
      <c r="AD101" s="320"/>
      <c r="AE101" s="320"/>
      <c r="AF101" s="5"/>
    </row>
    <row r="102" spans="1:32" s="332" customFormat="1" ht="43.2" x14ac:dyDescent="0.25">
      <c r="A102" s="337" t="s">
        <v>290</v>
      </c>
      <c r="B102" s="338" t="s">
        <v>397</v>
      </c>
      <c r="C102" s="330">
        <f>SUM(C103:C104)</f>
        <v>0</v>
      </c>
      <c r="D102" s="330">
        <f t="shared" ref="D102:H102" si="51">SUM(D103:D104)</f>
        <v>53400</v>
      </c>
      <c r="E102" s="330">
        <f t="shared" si="51"/>
        <v>0</v>
      </c>
      <c r="F102" s="330">
        <f t="shared" si="51"/>
        <v>0</v>
      </c>
      <c r="G102" s="330">
        <f t="shared" si="51"/>
        <v>0</v>
      </c>
      <c r="H102" s="331">
        <f t="shared" si="51"/>
        <v>53400</v>
      </c>
      <c r="I102" s="330"/>
      <c r="J102" s="330"/>
      <c r="K102" s="330"/>
      <c r="L102" s="330"/>
      <c r="M102" s="330"/>
      <c r="N102" s="331"/>
      <c r="O102" s="331"/>
      <c r="P102" s="330"/>
      <c r="Q102" s="330"/>
      <c r="R102" s="330"/>
      <c r="S102" s="331"/>
      <c r="T102" s="330"/>
      <c r="U102" s="330"/>
      <c r="V102" s="330"/>
      <c r="W102" s="331"/>
      <c r="X102" s="330"/>
      <c r="Y102" s="330"/>
      <c r="Z102" s="330"/>
      <c r="AA102" s="331"/>
      <c r="AB102" s="330"/>
      <c r="AC102" s="330"/>
      <c r="AD102" s="330"/>
      <c r="AE102" s="331"/>
    </row>
    <row r="103" spans="1:32" ht="28.8" x14ac:dyDescent="0.25">
      <c r="A103" s="377"/>
      <c r="B103" s="422" t="s">
        <v>398</v>
      </c>
      <c r="C103" s="482">
        <f>'TSP Detailed Budget'!D335</f>
        <v>0</v>
      </c>
      <c r="D103" s="482">
        <f>'TSP Detailed Budget'!E335</f>
        <v>8400</v>
      </c>
      <c r="E103" s="482">
        <f>'TSP Detailed Budget'!F335</f>
        <v>0</v>
      </c>
      <c r="F103" s="482">
        <f>'TSP Detailed Budget'!G335</f>
        <v>0</v>
      </c>
      <c r="G103" s="482">
        <f>'TSP Detailed Budget'!H335</f>
        <v>0</v>
      </c>
      <c r="H103" s="374">
        <f t="shared" ref="H103:H104" si="52">SUM(C103:G103)</f>
        <v>8400</v>
      </c>
      <c r="I103" s="374"/>
      <c r="J103" s="374"/>
      <c r="K103" s="374"/>
      <c r="L103" s="374"/>
      <c r="M103" s="374"/>
      <c r="N103" s="375"/>
      <c r="O103" s="375"/>
      <c r="P103" s="374"/>
      <c r="Q103" s="374"/>
      <c r="R103" s="374"/>
      <c r="S103" s="375"/>
      <c r="T103" s="374"/>
      <c r="U103" s="374"/>
      <c r="V103" s="374"/>
      <c r="W103" s="375"/>
      <c r="X103" s="374"/>
      <c r="Y103" s="374"/>
      <c r="Z103" s="374"/>
      <c r="AA103" s="375"/>
      <c r="AB103" s="374"/>
      <c r="AC103" s="374"/>
      <c r="AD103" s="374"/>
      <c r="AE103" s="375"/>
      <c r="AF103" s="5"/>
    </row>
    <row r="104" spans="1:32" ht="43.2" x14ac:dyDescent="0.25">
      <c r="A104" s="377"/>
      <c r="B104" s="422" t="s">
        <v>399</v>
      </c>
      <c r="C104" s="482">
        <f>'TSP Detailed Budget'!D340</f>
        <v>0</v>
      </c>
      <c r="D104" s="482">
        <f>'TSP Detailed Budget'!E340</f>
        <v>45000</v>
      </c>
      <c r="E104" s="482">
        <f>'TSP Detailed Budget'!F340</f>
        <v>0</v>
      </c>
      <c r="F104" s="482">
        <f>'TSP Detailed Budget'!G340</f>
        <v>0</v>
      </c>
      <c r="G104" s="482">
        <f>'TSP Detailed Budget'!H340</f>
        <v>0</v>
      </c>
      <c r="H104" s="374">
        <f t="shared" si="52"/>
        <v>45000</v>
      </c>
      <c r="I104" s="374"/>
      <c r="J104" s="374"/>
      <c r="K104" s="374"/>
      <c r="L104" s="374"/>
      <c r="M104" s="374"/>
      <c r="N104" s="375"/>
      <c r="O104" s="375"/>
      <c r="P104" s="374"/>
      <c r="Q104" s="374"/>
      <c r="R104" s="374"/>
      <c r="S104" s="375"/>
      <c r="T104" s="374"/>
      <c r="U104" s="374"/>
      <c r="V104" s="374"/>
      <c r="W104" s="375"/>
      <c r="X104" s="374"/>
      <c r="Y104" s="374"/>
      <c r="Z104" s="374"/>
      <c r="AA104" s="375"/>
      <c r="AB104" s="374"/>
      <c r="AC104" s="374"/>
      <c r="AD104" s="374"/>
      <c r="AE104" s="375"/>
      <c r="AF104" s="5"/>
    </row>
    <row r="105" spans="1:32" ht="43.2" x14ac:dyDescent="0.25">
      <c r="A105" s="342" t="s">
        <v>31</v>
      </c>
      <c r="B105" s="405" t="s">
        <v>402</v>
      </c>
      <c r="C105" s="320">
        <f>C106</f>
        <v>0</v>
      </c>
      <c r="D105" s="320">
        <f t="shared" ref="D105:H105" si="53">D106</f>
        <v>0</v>
      </c>
      <c r="E105" s="320">
        <f t="shared" si="53"/>
        <v>0</v>
      </c>
      <c r="F105" s="320">
        <f t="shared" si="53"/>
        <v>46800</v>
      </c>
      <c r="G105" s="320">
        <f t="shared" si="53"/>
        <v>0</v>
      </c>
      <c r="H105" s="320">
        <f t="shared" si="53"/>
        <v>46800</v>
      </c>
      <c r="I105" s="320"/>
      <c r="J105" s="320"/>
      <c r="K105" s="320"/>
      <c r="L105" s="343"/>
      <c r="M105" s="343"/>
      <c r="N105" s="320"/>
      <c r="O105" s="343"/>
      <c r="P105" s="320"/>
      <c r="Q105" s="320"/>
      <c r="R105" s="320"/>
      <c r="S105" s="320"/>
      <c r="T105" s="320"/>
      <c r="U105" s="320"/>
      <c r="V105" s="320"/>
      <c r="W105" s="320"/>
      <c r="X105" s="320"/>
      <c r="Y105" s="320"/>
      <c r="Z105" s="320"/>
      <c r="AA105" s="320"/>
      <c r="AB105" s="320"/>
      <c r="AC105" s="320"/>
      <c r="AD105" s="320"/>
      <c r="AE105" s="320"/>
      <c r="AF105" s="5"/>
    </row>
    <row r="106" spans="1:32" s="332" customFormat="1" ht="43.2" x14ac:dyDescent="0.25">
      <c r="A106" s="337" t="s">
        <v>292</v>
      </c>
      <c r="B106" s="338" t="s">
        <v>403</v>
      </c>
      <c r="C106" s="330">
        <f>SUM(C107:C108)</f>
        <v>0</v>
      </c>
      <c r="D106" s="330">
        <f t="shared" ref="D106:H106" si="54">SUM(D107:D108)</f>
        <v>0</v>
      </c>
      <c r="E106" s="330">
        <f t="shared" si="54"/>
        <v>0</v>
      </c>
      <c r="F106" s="330">
        <f t="shared" si="54"/>
        <v>46800</v>
      </c>
      <c r="G106" s="330">
        <f t="shared" si="54"/>
        <v>0</v>
      </c>
      <c r="H106" s="331">
        <f t="shared" si="54"/>
        <v>46800</v>
      </c>
      <c r="I106" s="330"/>
      <c r="J106" s="330"/>
      <c r="K106" s="330"/>
      <c r="L106" s="330"/>
      <c r="M106" s="330"/>
      <c r="N106" s="331"/>
      <c r="O106" s="331"/>
      <c r="P106" s="330"/>
      <c r="Q106" s="330"/>
      <c r="R106" s="330"/>
      <c r="S106" s="331"/>
      <c r="T106" s="330"/>
      <c r="U106" s="330"/>
      <c r="V106" s="330"/>
      <c r="W106" s="331"/>
      <c r="X106" s="330"/>
      <c r="Y106" s="330"/>
      <c r="Z106" s="330"/>
      <c r="AA106" s="331"/>
      <c r="AB106" s="330"/>
      <c r="AC106" s="330"/>
      <c r="AD106" s="330"/>
      <c r="AE106" s="331"/>
    </row>
    <row r="107" spans="1:32" ht="28.8" x14ac:dyDescent="0.25">
      <c r="A107" s="377"/>
      <c r="B107" s="422" t="s">
        <v>398</v>
      </c>
      <c r="C107" s="482">
        <f>'TSP Detailed Budget'!D347</f>
        <v>0</v>
      </c>
      <c r="D107" s="482">
        <f>'TSP Detailed Budget'!E347</f>
        <v>0</v>
      </c>
      <c r="E107" s="482">
        <f>'TSP Detailed Budget'!F347</f>
        <v>0</v>
      </c>
      <c r="F107" s="482">
        <f>'TSP Detailed Budget'!G347</f>
        <v>16800</v>
      </c>
      <c r="G107" s="482">
        <f>'TSP Detailed Budget'!H347</f>
        <v>0</v>
      </c>
      <c r="H107" s="374">
        <f t="shared" ref="H107:H108" si="55">SUM(C107:G107)</f>
        <v>16800</v>
      </c>
      <c r="I107" s="374"/>
      <c r="J107" s="374"/>
      <c r="K107" s="374"/>
      <c r="L107" s="374"/>
      <c r="M107" s="374"/>
      <c r="N107" s="375"/>
      <c r="O107" s="375"/>
      <c r="P107" s="374"/>
      <c r="Q107" s="374"/>
      <c r="R107" s="374"/>
      <c r="S107" s="375"/>
      <c r="T107" s="374"/>
      <c r="U107" s="374"/>
      <c r="V107" s="374"/>
      <c r="W107" s="375"/>
      <c r="X107" s="374"/>
      <c r="Y107" s="374"/>
      <c r="Z107" s="374"/>
      <c r="AA107" s="375"/>
      <c r="AB107" s="374"/>
      <c r="AC107" s="374"/>
      <c r="AD107" s="374"/>
      <c r="AE107" s="375"/>
      <c r="AF107" s="5"/>
    </row>
    <row r="108" spans="1:32" ht="28.8" x14ac:dyDescent="0.25">
      <c r="A108" s="377"/>
      <c r="B108" s="422" t="s">
        <v>404</v>
      </c>
      <c r="C108" s="482">
        <f>'TSP Detailed Budget'!D352</f>
        <v>0</v>
      </c>
      <c r="D108" s="482">
        <f>'TSP Detailed Budget'!E352</f>
        <v>0</v>
      </c>
      <c r="E108" s="482">
        <f>'TSP Detailed Budget'!F352</f>
        <v>0</v>
      </c>
      <c r="F108" s="482">
        <f>'TSP Detailed Budget'!G352</f>
        <v>30000</v>
      </c>
      <c r="G108" s="482">
        <f>'TSP Detailed Budget'!H352</f>
        <v>0</v>
      </c>
      <c r="H108" s="374">
        <f t="shared" si="55"/>
        <v>30000</v>
      </c>
      <c r="I108" s="374"/>
      <c r="J108" s="374"/>
      <c r="K108" s="374"/>
      <c r="L108" s="374"/>
      <c r="M108" s="374"/>
      <c r="N108" s="375"/>
      <c r="O108" s="375"/>
      <c r="P108" s="374"/>
      <c r="Q108" s="374"/>
      <c r="R108" s="374"/>
      <c r="S108" s="375"/>
      <c r="T108" s="374"/>
      <c r="U108" s="374"/>
      <c r="V108" s="374"/>
      <c r="W108" s="375"/>
      <c r="X108" s="374"/>
      <c r="Y108" s="374"/>
      <c r="Z108" s="374"/>
      <c r="AA108" s="375"/>
      <c r="AB108" s="374"/>
      <c r="AC108" s="374"/>
      <c r="AD108" s="374"/>
      <c r="AE108" s="375"/>
      <c r="AF108" s="5"/>
    </row>
    <row r="109" spans="1:32" s="477" customFormat="1" ht="18" x14ac:dyDescent="0.25">
      <c r="A109" s="472">
        <v>2.5</v>
      </c>
      <c r="B109" s="473" t="s">
        <v>461</v>
      </c>
      <c r="C109" s="474">
        <f t="shared" ref="C109:G109" si="56">SUM(C110)</f>
        <v>0</v>
      </c>
      <c r="D109" s="474">
        <f t="shared" si="56"/>
        <v>17600</v>
      </c>
      <c r="E109" s="474">
        <f t="shared" si="56"/>
        <v>5000</v>
      </c>
      <c r="F109" s="474">
        <f t="shared" si="56"/>
        <v>5000</v>
      </c>
      <c r="G109" s="474">
        <f t="shared" si="56"/>
        <v>5000</v>
      </c>
      <c r="H109" s="474">
        <f>SUM(H110)</f>
        <v>32600</v>
      </c>
      <c r="I109" s="475"/>
      <c r="J109" s="475"/>
      <c r="K109" s="475"/>
      <c r="L109" s="475"/>
      <c r="M109" s="475"/>
      <c r="N109" s="476"/>
      <c r="O109" s="476"/>
      <c r="P109" s="475"/>
      <c r="Q109" s="475"/>
      <c r="R109" s="475"/>
      <c r="S109" s="476"/>
      <c r="T109" s="475"/>
      <c r="U109" s="475"/>
      <c r="V109" s="475"/>
      <c r="W109" s="476"/>
      <c r="X109" s="475"/>
      <c r="Y109" s="475"/>
      <c r="Z109" s="475"/>
      <c r="AA109" s="476"/>
      <c r="AB109" s="475"/>
      <c r="AC109" s="475"/>
      <c r="AD109" s="475"/>
      <c r="AE109" s="476"/>
    </row>
    <row r="110" spans="1:32" ht="72" x14ac:dyDescent="0.25">
      <c r="A110" s="342" t="s">
        <v>32</v>
      </c>
      <c r="B110" s="405" t="s">
        <v>405</v>
      </c>
      <c r="C110" s="320">
        <f>C111+C113</f>
        <v>0</v>
      </c>
      <c r="D110" s="320">
        <f t="shared" ref="D110:G110" si="57">D111+D113</f>
        <v>17600</v>
      </c>
      <c r="E110" s="320">
        <f t="shared" si="57"/>
        <v>5000</v>
      </c>
      <c r="F110" s="320">
        <f t="shared" si="57"/>
        <v>5000</v>
      </c>
      <c r="G110" s="320">
        <f t="shared" si="57"/>
        <v>5000</v>
      </c>
      <c r="H110" s="320">
        <f>SUM(H111,H113)</f>
        <v>32600</v>
      </c>
      <c r="I110" s="320"/>
      <c r="J110" s="320"/>
      <c r="K110" s="320"/>
      <c r="L110" s="343"/>
      <c r="M110" s="343"/>
      <c r="N110" s="320"/>
      <c r="O110" s="343"/>
      <c r="P110" s="320"/>
      <c r="Q110" s="320"/>
      <c r="R110" s="320"/>
      <c r="S110" s="320"/>
      <c r="T110" s="320"/>
      <c r="U110" s="320"/>
      <c r="V110" s="320"/>
      <c r="W110" s="320"/>
      <c r="X110" s="320"/>
      <c r="Y110" s="320"/>
      <c r="Z110" s="320"/>
      <c r="AA110" s="320"/>
      <c r="AB110" s="320"/>
      <c r="AC110" s="320"/>
      <c r="AD110" s="320"/>
      <c r="AE110" s="320"/>
      <c r="AF110" s="5"/>
    </row>
    <row r="111" spans="1:32" s="332" customFormat="1" ht="57.6" x14ac:dyDescent="0.25">
      <c r="A111" s="337" t="s">
        <v>293</v>
      </c>
      <c r="B111" s="338" t="s">
        <v>364</v>
      </c>
      <c r="C111" s="330">
        <f>C112</f>
        <v>0</v>
      </c>
      <c r="D111" s="330">
        <f t="shared" ref="D111:H111" si="58">D112</f>
        <v>12600</v>
      </c>
      <c r="E111" s="330">
        <f t="shared" si="58"/>
        <v>0</v>
      </c>
      <c r="F111" s="330">
        <f t="shared" si="58"/>
        <v>0</v>
      </c>
      <c r="G111" s="330">
        <f t="shared" si="58"/>
        <v>0</v>
      </c>
      <c r="H111" s="331">
        <f t="shared" si="58"/>
        <v>12600</v>
      </c>
      <c r="I111" s="330"/>
      <c r="J111" s="330"/>
      <c r="K111" s="330"/>
      <c r="L111" s="330"/>
      <c r="M111" s="330"/>
      <c r="N111" s="331"/>
      <c r="O111" s="331"/>
      <c r="P111" s="330"/>
      <c r="Q111" s="330"/>
      <c r="R111" s="330"/>
      <c r="S111" s="331"/>
      <c r="T111" s="330"/>
      <c r="U111" s="330"/>
      <c r="V111" s="330"/>
      <c r="W111" s="331"/>
      <c r="X111" s="330"/>
      <c r="Y111" s="330"/>
      <c r="Z111" s="330"/>
      <c r="AA111" s="331"/>
      <c r="AB111" s="330"/>
      <c r="AC111" s="330"/>
      <c r="AD111" s="330"/>
      <c r="AE111" s="331"/>
    </row>
    <row r="112" spans="1:32" ht="28.8" x14ac:dyDescent="0.25">
      <c r="A112" s="377"/>
      <c r="B112" s="419" t="s">
        <v>362</v>
      </c>
      <c r="C112" s="482">
        <f>'TSP Detailed Budget'!D359</f>
        <v>0</v>
      </c>
      <c r="D112" s="482">
        <f>'TSP Detailed Budget'!E359</f>
        <v>12600</v>
      </c>
      <c r="E112" s="482">
        <f>'TSP Detailed Budget'!F359</f>
        <v>0</v>
      </c>
      <c r="F112" s="482">
        <f>'TSP Detailed Budget'!G359</f>
        <v>0</v>
      </c>
      <c r="G112" s="482">
        <f>'TSP Detailed Budget'!H359</f>
        <v>0</v>
      </c>
      <c r="H112" s="374">
        <f>SUM(C112:G112)</f>
        <v>12600</v>
      </c>
      <c r="I112" s="374"/>
      <c r="J112" s="374"/>
      <c r="K112" s="374"/>
      <c r="L112" s="374"/>
      <c r="M112" s="374"/>
      <c r="N112" s="375"/>
      <c r="O112" s="375"/>
      <c r="P112" s="374"/>
      <c r="Q112" s="374"/>
      <c r="R112" s="374"/>
      <c r="S112" s="375"/>
      <c r="T112" s="374"/>
      <c r="U112" s="374"/>
      <c r="V112" s="374"/>
      <c r="W112" s="375"/>
      <c r="X112" s="374"/>
      <c r="Y112" s="374"/>
      <c r="Z112" s="374"/>
      <c r="AA112" s="375"/>
      <c r="AB112" s="374"/>
      <c r="AC112" s="374"/>
      <c r="AD112" s="374"/>
      <c r="AE112" s="375"/>
      <c r="AF112" s="5"/>
    </row>
    <row r="113" spans="1:38" s="332" customFormat="1" ht="100.8" x14ac:dyDescent="0.25">
      <c r="A113" s="337" t="s">
        <v>294</v>
      </c>
      <c r="B113" s="338" t="s">
        <v>363</v>
      </c>
      <c r="C113" s="330">
        <f>C114</f>
        <v>0</v>
      </c>
      <c r="D113" s="330">
        <f t="shared" ref="D113:H113" si="59">D114</f>
        <v>5000</v>
      </c>
      <c r="E113" s="330">
        <f t="shared" si="59"/>
        <v>5000</v>
      </c>
      <c r="F113" s="330">
        <f t="shared" si="59"/>
        <v>5000</v>
      </c>
      <c r="G113" s="330">
        <f t="shared" si="59"/>
        <v>5000</v>
      </c>
      <c r="H113" s="331">
        <f t="shared" si="59"/>
        <v>20000</v>
      </c>
      <c r="I113" s="330"/>
      <c r="J113" s="330"/>
      <c r="K113" s="330"/>
      <c r="L113" s="330"/>
      <c r="M113" s="330"/>
      <c r="N113" s="331"/>
      <c r="O113" s="331"/>
      <c r="P113" s="330"/>
      <c r="Q113" s="330"/>
      <c r="R113" s="330"/>
      <c r="S113" s="331"/>
      <c r="T113" s="330"/>
      <c r="U113" s="330"/>
      <c r="V113" s="330"/>
      <c r="W113" s="331"/>
      <c r="X113" s="330"/>
      <c r="Y113" s="330"/>
      <c r="Z113" s="330"/>
      <c r="AA113" s="331"/>
      <c r="AB113" s="330"/>
      <c r="AC113" s="330"/>
      <c r="AD113" s="330"/>
      <c r="AE113" s="331"/>
    </row>
    <row r="114" spans="1:38" x14ac:dyDescent="0.25">
      <c r="A114" s="377"/>
      <c r="B114" s="419" t="s">
        <v>361</v>
      </c>
      <c r="C114" s="482">
        <f>'TSP Detailed Budget'!D365</f>
        <v>0</v>
      </c>
      <c r="D114" s="482">
        <f>'TSP Detailed Budget'!E365</f>
        <v>5000</v>
      </c>
      <c r="E114" s="482">
        <f>'TSP Detailed Budget'!F365</f>
        <v>5000</v>
      </c>
      <c r="F114" s="482">
        <f>'TSP Detailed Budget'!G365</f>
        <v>5000</v>
      </c>
      <c r="G114" s="482">
        <f>'TSP Detailed Budget'!H365</f>
        <v>5000</v>
      </c>
      <c r="H114" s="374">
        <f>SUM(C114:G114)</f>
        <v>20000</v>
      </c>
      <c r="I114" s="374"/>
      <c r="J114" s="374"/>
      <c r="K114" s="374"/>
      <c r="L114" s="374"/>
      <c r="M114" s="374"/>
      <c r="N114" s="375"/>
      <c r="O114" s="375"/>
      <c r="P114" s="374"/>
      <c r="Q114" s="374"/>
      <c r="R114" s="374"/>
      <c r="S114" s="375"/>
      <c r="T114" s="374"/>
      <c r="U114" s="374"/>
      <c r="V114" s="374"/>
      <c r="W114" s="375"/>
      <c r="X114" s="374"/>
      <c r="Y114" s="374"/>
      <c r="Z114" s="374"/>
      <c r="AA114" s="375"/>
      <c r="AB114" s="374"/>
      <c r="AC114" s="374"/>
      <c r="AD114" s="374"/>
      <c r="AE114" s="375"/>
      <c r="AF114" s="5"/>
    </row>
    <row r="115" spans="1:38" s="477" customFormat="1" ht="18" x14ac:dyDescent="0.25">
      <c r="A115" s="472">
        <v>2.6</v>
      </c>
      <c r="B115" s="473" t="s">
        <v>462</v>
      </c>
      <c r="C115" s="474">
        <f t="shared" ref="C115:G115" si="60">SUM(C116,C120)</f>
        <v>44000</v>
      </c>
      <c r="D115" s="474">
        <f t="shared" si="60"/>
        <v>82000</v>
      </c>
      <c r="E115" s="474">
        <f t="shared" si="60"/>
        <v>52000</v>
      </c>
      <c r="F115" s="474">
        <f t="shared" si="60"/>
        <v>0</v>
      </c>
      <c r="G115" s="474">
        <f t="shared" si="60"/>
        <v>0</v>
      </c>
      <c r="H115" s="474">
        <f>SUM(H116,H120)</f>
        <v>178000</v>
      </c>
      <c r="I115" s="475"/>
      <c r="J115" s="475"/>
      <c r="K115" s="475"/>
      <c r="L115" s="475"/>
      <c r="M115" s="475"/>
      <c r="N115" s="476"/>
      <c r="O115" s="476"/>
      <c r="P115" s="475"/>
      <c r="Q115" s="475"/>
      <c r="R115" s="475"/>
      <c r="S115" s="476"/>
      <c r="T115" s="475"/>
      <c r="U115" s="475"/>
      <c r="V115" s="475"/>
      <c r="W115" s="476"/>
      <c r="X115" s="475"/>
      <c r="Y115" s="475"/>
      <c r="Z115" s="475"/>
      <c r="AA115" s="476"/>
      <c r="AB115" s="475"/>
      <c r="AC115" s="475"/>
      <c r="AD115" s="475"/>
      <c r="AE115" s="476"/>
    </row>
    <row r="116" spans="1:38" ht="32.25" customHeight="1" x14ac:dyDescent="0.25">
      <c r="A116" s="342" t="s">
        <v>33</v>
      </c>
      <c r="B116" s="405" t="s">
        <v>359</v>
      </c>
      <c r="C116" s="320">
        <f>C117+C119</f>
        <v>0</v>
      </c>
      <c r="D116" s="320">
        <f t="shared" ref="D116:G116" si="61">D117+D119</f>
        <v>4600</v>
      </c>
      <c r="E116" s="320">
        <f t="shared" si="61"/>
        <v>4600</v>
      </c>
      <c r="F116" s="320">
        <f t="shared" si="61"/>
        <v>0</v>
      </c>
      <c r="G116" s="320">
        <f t="shared" si="61"/>
        <v>0</v>
      </c>
      <c r="H116" s="320">
        <f>SUM(H117:H118)</f>
        <v>9200</v>
      </c>
      <c r="I116" s="320"/>
      <c r="J116" s="320"/>
      <c r="K116" s="320"/>
      <c r="L116" s="343"/>
      <c r="M116" s="343"/>
      <c r="N116" s="320"/>
      <c r="O116" s="343"/>
      <c r="P116" s="320"/>
      <c r="Q116" s="320"/>
      <c r="R116" s="320"/>
      <c r="S116" s="320"/>
      <c r="T116" s="320"/>
      <c r="U116" s="320"/>
      <c r="V116" s="320"/>
      <c r="W116" s="320"/>
      <c r="X116" s="320"/>
      <c r="Y116" s="320"/>
      <c r="Z116" s="320"/>
      <c r="AA116" s="320"/>
      <c r="AB116" s="320"/>
      <c r="AC116" s="320"/>
      <c r="AD116" s="320"/>
      <c r="AE116" s="320"/>
      <c r="AF116" s="5"/>
    </row>
    <row r="117" spans="1:38" s="332" customFormat="1" ht="28.8" x14ac:dyDescent="0.25">
      <c r="A117" s="337" t="s">
        <v>298</v>
      </c>
      <c r="B117" s="338" t="s">
        <v>360</v>
      </c>
      <c r="C117" s="330"/>
      <c r="D117" s="330"/>
      <c r="E117" s="330"/>
      <c r="F117" s="330"/>
      <c r="G117" s="330"/>
      <c r="H117" s="331"/>
      <c r="I117" s="330"/>
      <c r="J117" s="330"/>
      <c r="K117" s="330"/>
      <c r="L117" s="330"/>
      <c r="M117" s="330"/>
      <c r="N117" s="331"/>
      <c r="O117" s="331"/>
      <c r="P117" s="330"/>
      <c r="Q117" s="330"/>
      <c r="R117" s="330"/>
      <c r="S117" s="331"/>
      <c r="T117" s="330"/>
      <c r="U117" s="330"/>
      <c r="V117" s="330"/>
      <c r="W117" s="331"/>
      <c r="X117" s="330"/>
      <c r="Y117" s="330"/>
      <c r="Z117" s="330"/>
      <c r="AA117" s="331"/>
      <c r="AB117" s="330"/>
      <c r="AC117" s="330"/>
      <c r="AD117" s="330"/>
      <c r="AE117" s="331"/>
    </row>
    <row r="118" spans="1:38" s="332" customFormat="1" ht="43.2" x14ac:dyDescent="0.25">
      <c r="A118" s="337" t="s">
        <v>299</v>
      </c>
      <c r="B118" s="338" t="s">
        <v>358</v>
      </c>
      <c r="C118" s="330">
        <f>C119</f>
        <v>0</v>
      </c>
      <c r="D118" s="330">
        <f t="shared" ref="D118:H118" si="62">D119</f>
        <v>4600</v>
      </c>
      <c r="E118" s="330">
        <f t="shared" si="62"/>
        <v>4600</v>
      </c>
      <c r="F118" s="330">
        <f t="shared" si="62"/>
        <v>0</v>
      </c>
      <c r="G118" s="330">
        <f t="shared" si="62"/>
        <v>0</v>
      </c>
      <c r="H118" s="331">
        <f t="shared" si="62"/>
        <v>9200</v>
      </c>
      <c r="I118" s="330"/>
      <c r="J118" s="330"/>
      <c r="K118" s="330"/>
      <c r="L118" s="330"/>
      <c r="M118" s="330"/>
      <c r="N118" s="331"/>
      <c r="O118" s="331"/>
      <c r="P118" s="330"/>
      <c r="Q118" s="330"/>
      <c r="R118" s="330"/>
      <c r="S118" s="331"/>
      <c r="T118" s="330"/>
      <c r="U118" s="330"/>
      <c r="V118" s="330"/>
      <c r="W118" s="331"/>
      <c r="X118" s="330"/>
      <c r="Y118" s="330"/>
      <c r="Z118" s="330"/>
      <c r="AA118" s="331"/>
      <c r="AB118" s="330"/>
      <c r="AC118" s="330"/>
      <c r="AD118" s="330"/>
      <c r="AE118" s="331"/>
    </row>
    <row r="119" spans="1:38" x14ac:dyDescent="0.25">
      <c r="A119" s="377"/>
      <c r="B119" s="419" t="s">
        <v>357</v>
      </c>
      <c r="C119" s="482">
        <f>'TSP Detailed Budget'!D372</f>
        <v>0</v>
      </c>
      <c r="D119" s="482">
        <f>'TSP Detailed Budget'!E372</f>
        <v>4600</v>
      </c>
      <c r="E119" s="482">
        <f>'TSP Detailed Budget'!F372</f>
        <v>4600</v>
      </c>
      <c r="F119" s="482">
        <f>'TSP Detailed Budget'!G372</f>
        <v>0</v>
      </c>
      <c r="G119" s="482">
        <f>'TSP Detailed Budget'!H372</f>
        <v>0</v>
      </c>
      <c r="H119" s="302">
        <f>SUM(C119:G119)</f>
        <v>9200</v>
      </c>
      <c r="I119" s="374"/>
      <c r="J119" s="374"/>
      <c r="K119" s="374"/>
      <c r="L119" s="374"/>
      <c r="M119" s="374"/>
      <c r="N119" s="375"/>
      <c r="O119" s="375"/>
      <c r="P119" s="374"/>
      <c r="Q119" s="374"/>
      <c r="R119" s="374"/>
      <c r="S119" s="375"/>
      <c r="T119" s="374"/>
      <c r="U119" s="374"/>
      <c r="V119" s="374"/>
      <c r="W119" s="375"/>
      <c r="X119" s="374"/>
      <c r="Y119" s="374"/>
      <c r="Z119" s="374"/>
      <c r="AA119" s="375"/>
      <c r="AB119" s="374"/>
      <c r="AC119" s="374"/>
      <c r="AD119" s="374"/>
      <c r="AE119" s="375"/>
      <c r="AF119" s="5"/>
    </row>
    <row r="120" spans="1:38" ht="62.25" customHeight="1" x14ac:dyDescent="0.25">
      <c r="A120" s="342" t="s">
        <v>406</v>
      </c>
      <c r="B120" s="405" t="s">
        <v>422</v>
      </c>
      <c r="C120" s="320">
        <f>SUM(C121,C123)</f>
        <v>44000</v>
      </c>
      <c r="D120" s="320">
        <f t="shared" ref="D120:G120" si="63">SUM(D121,D123)</f>
        <v>77400</v>
      </c>
      <c r="E120" s="320">
        <f t="shared" si="63"/>
        <v>47400</v>
      </c>
      <c r="F120" s="320">
        <f t="shared" si="63"/>
        <v>0</v>
      </c>
      <c r="G120" s="320">
        <f t="shared" si="63"/>
        <v>0</v>
      </c>
      <c r="H120" s="320">
        <f>SUM(H121,H123)</f>
        <v>168800</v>
      </c>
      <c r="I120" s="320"/>
      <c r="J120" s="320"/>
      <c r="K120" s="320"/>
      <c r="L120" s="343"/>
      <c r="M120" s="343"/>
      <c r="N120" s="320"/>
      <c r="O120" s="343"/>
      <c r="P120" s="320"/>
      <c r="Q120" s="320"/>
      <c r="R120" s="320"/>
      <c r="S120" s="320"/>
      <c r="T120" s="320"/>
      <c r="U120" s="320"/>
      <c r="V120" s="320"/>
      <c r="W120" s="320"/>
      <c r="X120" s="320"/>
      <c r="Y120" s="320"/>
      <c r="Z120" s="320"/>
      <c r="AA120" s="320"/>
      <c r="AB120" s="320"/>
      <c r="AC120" s="320"/>
      <c r="AD120" s="320"/>
      <c r="AE120" s="320"/>
      <c r="AF120" s="5"/>
    </row>
    <row r="121" spans="1:38" s="332" customFormat="1" ht="57.6" x14ac:dyDescent="0.25">
      <c r="A121" s="424" t="s">
        <v>407</v>
      </c>
      <c r="B121" s="425" t="s">
        <v>423</v>
      </c>
      <c r="C121" s="426">
        <f>C122</f>
        <v>0</v>
      </c>
      <c r="D121" s="426">
        <f t="shared" ref="D121:H121" si="64">D122</f>
        <v>0</v>
      </c>
      <c r="E121" s="426">
        <f t="shared" si="64"/>
        <v>0</v>
      </c>
      <c r="F121" s="426">
        <f t="shared" si="64"/>
        <v>0</v>
      </c>
      <c r="G121" s="426">
        <f t="shared" si="64"/>
        <v>0</v>
      </c>
      <c r="H121" s="427">
        <f t="shared" si="64"/>
        <v>0</v>
      </c>
      <c r="I121" s="426"/>
      <c r="J121" s="426"/>
      <c r="K121" s="426"/>
      <c r="L121" s="426"/>
      <c r="M121" s="426"/>
      <c r="N121" s="427"/>
      <c r="O121" s="426"/>
      <c r="P121" s="426"/>
      <c r="Q121" s="426"/>
      <c r="R121" s="426"/>
      <c r="S121" s="426"/>
      <c r="T121" s="427"/>
      <c r="U121" s="426"/>
      <c r="V121" s="426"/>
      <c r="W121" s="426"/>
      <c r="X121" s="426"/>
      <c r="Y121" s="426"/>
      <c r="Z121" s="427"/>
      <c r="AA121" s="426"/>
      <c r="AB121" s="426"/>
      <c r="AC121" s="426"/>
      <c r="AD121" s="426"/>
      <c r="AE121" s="426"/>
      <c r="AF121" s="427"/>
      <c r="AG121" s="426"/>
      <c r="AH121" s="426"/>
      <c r="AI121" s="426"/>
      <c r="AJ121" s="426"/>
      <c r="AK121" s="426"/>
      <c r="AL121" s="427"/>
    </row>
    <row r="122" spans="1:38" x14ac:dyDescent="0.25">
      <c r="A122" s="557" t="s">
        <v>477</v>
      </c>
      <c r="B122" s="558"/>
      <c r="C122" s="558"/>
      <c r="D122" s="558"/>
      <c r="E122" s="558"/>
      <c r="F122" s="558"/>
      <c r="G122" s="558"/>
      <c r="H122" s="559"/>
      <c r="I122" s="432"/>
      <c r="J122" s="432"/>
      <c r="K122" s="432"/>
      <c r="L122" s="432"/>
      <c r="M122" s="432"/>
      <c r="N122" s="429"/>
      <c r="O122" s="432"/>
      <c r="P122" s="432"/>
      <c r="Q122" s="432"/>
      <c r="R122" s="432"/>
      <c r="S122" s="432"/>
      <c r="T122" s="429"/>
      <c r="U122" s="432"/>
      <c r="V122" s="432"/>
      <c r="W122" s="432"/>
      <c r="X122" s="432"/>
      <c r="Y122" s="432"/>
      <c r="Z122" s="429"/>
      <c r="AA122" s="432"/>
      <c r="AB122" s="432"/>
      <c r="AC122" s="432"/>
      <c r="AD122" s="432"/>
      <c r="AE122" s="432"/>
      <c r="AF122" s="429"/>
      <c r="AG122" s="432"/>
      <c r="AH122" s="432"/>
      <c r="AI122" s="432"/>
      <c r="AJ122" s="432"/>
      <c r="AK122" s="432"/>
      <c r="AL122" s="429"/>
    </row>
    <row r="123" spans="1:38" s="332" customFormat="1" ht="72" x14ac:dyDescent="0.25">
      <c r="A123" s="424" t="s">
        <v>408</v>
      </c>
      <c r="B123" s="425" t="s">
        <v>424</v>
      </c>
      <c r="C123" s="426">
        <f>SUM(C124,C125)</f>
        <v>44000</v>
      </c>
      <c r="D123" s="426">
        <f t="shared" ref="D123:H123" si="65">SUM(D124,D125)</f>
        <v>77400</v>
      </c>
      <c r="E123" s="426">
        <f t="shared" si="65"/>
        <v>47400</v>
      </c>
      <c r="F123" s="426">
        <f t="shared" si="65"/>
        <v>0</v>
      </c>
      <c r="G123" s="426">
        <f t="shared" si="65"/>
        <v>0</v>
      </c>
      <c r="H123" s="427">
        <f t="shared" si="65"/>
        <v>168800</v>
      </c>
      <c r="I123" s="426"/>
      <c r="J123" s="426"/>
      <c r="K123" s="426"/>
      <c r="L123" s="426"/>
      <c r="M123" s="426"/>
      <c r="N123" s="427"/>
      <c r="O123" s="426"/>
      <c r="P123" s="426"/>
      <c r="Q123" s="426"/>
      <c r="R123" s="426"/>
      <c r="S123" s="426"/>
      <c r="T123" s="427"/>
      <c r="U123" s="426"/>
      <c r="V123" s="426"/>
      <c r="W123" s="426"/>
      <c r="X123" s="426"/>
      <c r="Y123" s="426"/>
      <c r="Z123" s="427"/>
      <c r="AA123" s="426"/>
      <c r="AB123" s="426"/>
      <c r="AC123" s="426"/>
      <c r="AD123" s="426"/>
      <c r="AE123" s="426"/>
      <c r="AF123" s="427"/>
      <c r="AG123" s="426"/>
      <c r="AH123" s="426"/>
      <c r="AI123" s="426"/>
      <c r="AJ123" s="426"/>
      <c r="AK123" s="426"/>
      <c r="AL123" s="427"/>
    </row>
    <row r="124" spans="1:38" ht="43.5" customHeight="1" x14ac:dyDescent="0.25">
      <c r="A124" s="433"/>
      <c r="B124" s="434" t="s">
        <v>425</v>
      </c>
      <c r="C124" s="482">
        <f>'TSP Detailed Budget'!D379</f>
        <v>0</v>
      </c>
      <c r="D124" s="482">
        <f>'TSP Detailed Budget'!E379</f>
        <v>30000</v>
      </c>
      <c r="E124" s="482">
        <f>'TSP Detailed Budget'!F379</f>
        <v>0</v>
      </c>
      <c r="F124" s="482">
        <f>'TSP Detailed Budget'!G379</f>
        <v>0</v>
      </c>
      <c r="G124" s="482">
        <f>'TSP Detailed Budget'!H379</f>
        <v>0</v>
      </c>
      <c r="H124" s="428">
        <f t="shared" ref="H124:H125" si="66">SUM(C124:G124)</f>
        <v>30000</v>
      </c>
      <c r="I124" s="432"/>
      <c r="J124" s="432"/>
      <c r="K124" s="432"/>
      <c r="L124" s="432"/>
      <c r="M124" s="432"/>
      <c r="N124" s="429"/>
      <c r="O124" s="432"/>
      <c r="P124" s="432"/>
      <c r="Q124" s="432"/>
      <c r="R124" s="432"/>
      <c r="S124" s="432"/>
      <c r="T124" s="429"/>
      <c r="U124" s="432"/>
      <c r="V124" s="432"/>
      <c r="W124" s="432"/>
      <c r="X124" s="432"/>
      <c r="Y124" s="432"/>
      <c r="Z124" s="429"/>
      <c r="AA124" s="432"/>
      <c r="AB124" s="432"/>
      <c r="AC124" s="432"/>
      <c r="AD124" s="432"/>
      <c r="AE124" s="432"/>
      <c r="AF124" s="429"/>
      <c r="AG124" s="432"/>
      <c r="AH124" s="432"/>
      <c r="AI124" s="432"/>
      <c r="AJ124" s="432"/>
      <c r="AK124" s="432"/>
      <c r="AL124" s="429"/>
    </row>
    <row r="125" spans="1:38" ht="43.2" x14ac:dyDescent="0.25">
      <c r="A125" s="433"/>
      <c r="B125" s="434" t="s">
        <v>426</v>
      </c>
      <c r="C125" s="482">
        <f>'TSP Detailed Budget'!D386</f>
        <v>44000</v>
      </c>
      <c r="D125" s="482">
        <f>'TSP Detailed Budget'!E386</f>
        <v>47400</v>
      </c>
      <c r="E125" s="482">
        <f>'TSP Detailed Budget'!F386</f>
        <v>47400</v>
      </c>
      <c r="F125" s="482">
        <f>'TSP Detailed Budget'!G386</f>
        <v>0</v>
      </c>
      <c r="G125" s="482">
        <f>'TSP Detailed Budget'!H386</f>
        <v>0</v>
      </c>
      <c r="H125" s="428">
        <f t="shared" si="66"/>
        <v>138800</v>
      </c>
      <c r="I125" s="432"/>
      <c r="J125" s="432"/>
      <c r="K125" s="432"/>
      <c r="L125" s="432"/>
      <c r="M125" s="432"/>
      <c r="N125" s="429"/>
      <c r="O125" s="432"/>
      <c r="P125" s="432"/>
      <c r="Q125" s="432"/>
      <c r="R125" s="432"/>
      <c r="S125" s="432"/>
      <c r="T125" s="429"/>
      <c r="U125" s="432"/>
      <c r="V125" s="432"/>
      <c r="W125" s="432"/>
      <c r="X125" s="432"/>
      <c r="Y125" s="432"/>
      <c r="Z125" s="429"/>
      <c r="AA125" s="432"/>
      <c r="AB125" s="432"/>
      <c r="AC125" s="432"/>
      <c r="AD125" s="432"/>
      <c r="AE125" s="432"/>
      <c r="AF125" s="429"/>
      <c r="AG125" s="432"/>
      <c r="AH125" s="432"/>
      <c r="AI125" s="432"/>
      <c r="AJ125" s="432"/>
      <c r="AK125" s="432"/>
      <c r="AL125" s="429"/>
    </row>
    <row r="126" spans="1:38" s="477" customFormat="1" ht="18" x14ac:dyDescent="0.25">
      <c r="A126" s="472">
        <v>2.7</v>
      </c>
      <c r="B126" s="473" t="s">
        <v>463</v>
      </c>
      <c r="C126" s="474">
        <f t="shared" ref="C126:G126" si="67">SUM(C127,C133)</f>
        <v>0</v>
      </c>
      <c r="D126" s="474">
        <f t="shared" si="67"/>
        <v>33200</v>
      </c>
      <c r="E126" s="474">
        <f t="shared" si="67"/>
        <v>14000</v>
      </c>
      <c r="F126" s="474">
        <f t="shared" si="67"/>
        <v>0</v>
      </c>
      <c r="G126" s="474">
        <f t="shared" si="67"/>
        <v>0</v>
      </c>
      <c r="H126" s="474">
        <f>SUM(H127,H133)</f>
        <v>47200</v>
      </c>
      <c r="I126" s="475"/>
      <c r="J126" s="475"/>
      <c r="K126" s="475"/>
      <c r="L126" s="475"/>
      <c r="M126" s="475"/>
      <c r="N126" s="476"/>
      <c r="O126" s="476"/>
      <c r="P126" s="475"/>
      <c r="Q126" s="475"/>
      <c r="R126" s="475"/>
      <c r="S126" s="476"/>
      <c r="T126" s="475"/>
      <c r="U126" s="475"/>
      <c r="V126" s="475"/>
      <c r="W126" s="476"/>
      <c r="X126" s="475"/>
      <c r="Y126" s="475"/>
      <c r="Z126" s="475"/>
      <c r="AA126" s="476"/>
      <c r="AB126" s="475"/>
      <c r="AC126" s="475"/>
      <c r="AD126" s="475"/>
      <c r="AE126" s="476"/>
    </row>
    <row r="127" spans="1:38" ht="100.5" customHeight="1" x14ac:dyDescent="0.25">
      <c r="A127" s="430" t="s">
        <v>410</v>
      </c>
      <c r="B127" s="435" t="s">
        <v>466</v>
      </c>
      <c r="C127" s="431">
        <f>SUM(C128,C130)</f>
        <v>0</v>
      </c>
      <c r="D127" s="431">
        <f t="shared" ref="D127:G127" si="68">SUM(D128,D130)</f>
        <v>23600</v>
      </c>
      <c r="E127" s="431">
        <f t="shared" si="68"/>
        <v>0</v>
      </c>
      <c r="F127" s="431">
        <f t="shared" si="68"/>
        <v>0</v>
      </c>
      <c r="G127" s="431">
        <f t="shared" si="68"/>
        <v>0</v>
      </c>
      <c r="H127" s="431">
        <f>SUM(H128,H130)</f>
        <v>23600</v>
      </c>
      <c r="I127" s="431"/>
      <c r="J127" s="431"/>
      <c r="K127" s="431"/>
      <c r="L127" s="431"/>
      <c r="M127" s="431"/>
      <c r="N127" s="431"/>
      <c r="O127" s="431"/>
      <c r="P127" s="431"/>
      <c r="Q127" s="431"/>
      <c r="R127" s="431"/>
      <c r="S127" s="431"/>
      <c r="T127" s="431"/>
      <c r="U127" s="431"/>
      <c r="V127" s="431"/>
      <c r="W127" s="431"/>
      <c r="X127" s="431"/>
      <c r="Y127" s="431"/>
      <c r="Z127" s="431"/>
      <c r="AA127" s="431"/>
      <c r="AB127" s="431"/>
      <c r="AC127" s="431"/>
      <c r="AD127" s="431"/>
      <c r="AE127" s="431"/>
      <c r="AF127" s="431"/>
      <c r="AG127" s="431"/>
      <c r="AH127" s="431"/>
      <c r="AI127" s="431"/>
      <c r="AJ127" s="431"/>
      <c r="AK127" s="431"/>
      <c r="AL127" s="431"/>
    </row>
    <row r="128" spans="1:38" s="332" customFormat="1" ht="43.2" x14ac:dyDescent="0.25">
      <c r="A128" s="424" t="s">
        <v>411</v>
      </c>
      <c r="B128" s="425" t="s">
        <v>427</v>
      </c>
      <c r="C128" s="426">
        <f>C129</f>
        <v>0</v>
      </c>
      <c r="D128" s="426">
        <f t="shared" ref="D128:H128" si="69">D129</f>
        <v>9600</v>
      </c>
      <c r="E128" s="426">
        <f t="shared" si="69"/>
        <v>0</v>
      </c>
      <c r="F128" s="426">
        <f t="shared" si="69"/>
        <v>0</v>
      </c>
      <c r="G128" s="426">
        <f t="shared" si="69"/>
        <v>0</v>
      </c>
      <c r="H128" s="427">
        <f t="shared" si="69"/>
        <v>9600</v>
      </c>
      <c r="I128" s="426"/>
      <c r="J128" s="426"/>
      <c r="K128" s="426"/>
      <c r="L128" s="426"/>
      <c r="M128" s="426"/>
      <c r="N128" s="427"/>
      <c r="O128" s="426"/>
      <c r="P128" s="426"/>
      <c r="Q128" s="426"/>
      <c r="R128" s="426"/>
      <c r="S128" s="426"/>
      <c r="T128" s="427"/>
      <c r="U128" s="426"/>
      <c r="V128" s="426"/>
      <c r="W128" s="426"/>
      <c r="X128" s="426"/>
      <c r="Y128" s="426"/>
      <c r="Z128" s="427"/>
      <c r="AA128" s="426"/>
      <c r="AB128" s="426"/>
      <c r="AC128" s="426"/>
      <c r="AD128" s="426"/>
      <c r="AE128" s="426"/>
      <c r="AF128" s="427"/>
      <c r="AG128" s="426"/>
      <c r="AH128" s="426"/>
      <c r="AI128" s="426"/>
      <c r="AJ128" s="426"/>
      <c r="AK128" s="426"/>
      <c r="AL128" s="427"/>
    </row>
    <row r="129" spans="1:38" ht="28.8" x14ac:dyDescent="0.25">
      <c r="A129" s="433"/>
      <c r="B129" s="434" t="s">
        <v>432</v>
      </c>
      <c r="C129" s="482">
        <f>'TSP Detailed Budget'!D393</f>
        <v>0</v>
      </c>
      <c r="D129" s="511">
        <f>'TSP Detailed Budget'!E393</f>
        <v>9600</v>
      </c>
      <c r="E129" s="511">
        <f>'TSP Detailed Budget'!F393</f>
        <v>0</v>
      </c>
      <c r="F129" s="511">
        <f>'TSP Detailed Budget'!G393</f>
        <v>0</v>
      </c>
      <c r="G129" s="511">
        <f>'TSP Detailed Budget'!H393</f>
        <v>0</v>
      </c>
      <c r="H129" s="428">
        <f>SUM(C129:G129)</f>
        <v>9600</v>
      </c>
      <c r="I129" s="432"/>
      <c r="J129" s="432"/>
      <c r="K129" s="432"/>
      <c r="L129" s="432"/>
      <c r="M129" s="432"/>
      <c r="N129" s="429"/>
      <c r="O129" s="432"/>
      <c r="P129" s="432"/>
      <c r="Q129" s="432"/>
      <c r="R129" s="432"/>
      <c r="S129" s="432"/>
      <c r="T129" s="429"/>
      <c r="U129" s="432"/>
      <c r="V129" s="432"/>
      <c r="W129" s="432"/>
      <c r="X129" s="432"/>
      <c r="Y129" s="432"/>
      <c r="Z129" s="429"/>
      <c r="AA129" s="432"/>
      <c r="AB129" s="432"/>
      <c r="AC129" s="432"/>
      <c r="AD129" s="432"/>
      <c r="AE129" s="432"/>
      <c r="AF129" s="429"/>
      <c r="AG129" s="432"/>
      <c r="AH129" s="432"/>
      <c r="AI129" s="432"/>
      <c r="AJ129" s="432"/>
      <c r="AK129" s="432"/>
      <c r="AL129" s="429"/>
    </row>
    <row r="130" spans="1:38" s="332" customFormat="1" ht="57.6" x14ac:dyDescent="0.25">
      <c r="A130" s="424" t="s">
        <v>413</v>
      </c>
      <c r="B130" s="425" t="s">
        <v>428</v>
      </c>
      <c r="C130" s="426">
        <f>SUM(C131,C132)</f>
        <v>0</v>
      </c>
      <c r="D130" s="426">
        <f t="shared" ref="D130:H130" si="70">SUM(D131,D132)</f>
        <v>14000</v>
      </c>
      <c r="E130" s="426">
        <f t="shared" si="70"/>
        <v>0</v>
      </c>
      <c r="F130" s="426">
        <f t="shared" si="70"/>
        <v>0</v>
      </c>
      <c r="G130" s="426">
        <f t="shared" si="70"/>
        <v>0</v>
      </c>
      <c r="H130" s="427">
        <f t="shared" si="70"/>
        <v>14000</v>
      </c>
      <c r="I130" s="426"/>
      <c r="J130" s="426"/>
      <c r="K130" s="426"/>
      <c r="L130" s="426"/>
      <c r="M130" s="426"/>
      <c r="N130" s="427"/>
      <c r="O130" s="426"/>
      <c r="P130" s="426"/>
      <c r="Q130" s="426"/>
      <c r="R130" s="426"/>
      <c r="S130" s="426"/>
      <c r="T130" s="427"/>
      <c r="U130" s="426"/>
      <c r="V130" s="426"/>
      <c r="W130" s="426"/>
      <c r="X130" s="426"/>
      <c r="Y130" s="426"/>
      <c r="Z130" s="427"/>
      <c r="AA130" s="426"/>
      <c r="AB130" s="426"/>
      <c r="AC130" s="426"/>
      <c r="AD130" s="426"/>
      <c r="AE130" s="426"/>
      <c r="AF130" s="427"/>
      <c r="AG130" s="426"/>
      <c r="AH130" s="426"/>
      <c r="AI130" s="426"/>
      <c r="AJ130" s="426"/>
      <c r="AK130" s="426"/>
      <c r="AL130" s="427"/>
    </row>
    <row r="131" spans="1:38" ht="28.8" x14ac:dyDescent="0.25">
      <c r="A131" s="433"/>
      <c r="B131" s="434" t="s">
        <v>429</v>
      </c>
      <c r="C131" s="482">
        <f>'TSP Detailed Budget'!D400</f>
        <v>0</v>
      </c>
      <c r="D131" s="511">
        <f>'TSP Detailed Budget'!E400</f>
        <v>4800</v>
      </c>
      <c r="E131" s="511">
        <f>'TSP Detailed Budget'!F400</f>
        <v>0</v>
      </c>
      <c r="F131" s="511">
        <f>'TSP Detailed Budget'!G400</f>
        <v>0</v>
      </c>
      <c r="G131" s="511">
        <f>'TSP Detailed Budget'!H400</f>
        <v>0</v>
      </c>
      <c r="H131" s="428">
        <f t="shared" ref="H131:H132" si="71">SUM(C131:G131)</f>
        <v>4800</v>
      </c>
      <c r="I131" s="432"/>
      <c r="J131" s="432"/>
      <c r="K131" s="432"/>
      <c r="L131" s="432"/>
      <c r="M131" s="432"/>
      <c r="N131" s="429"/>
      <c r="O131" s="432"/>
      <c r="P131" s="432"/>
      <c r="Q131" s="432"/>
      <c r="R131" s="432"/>
      <c r="S131" s="432"/>
      <c r="T131" s="429"/>
      <c r="U131" s="432"/>
      <c r="V131" s="432"/>
      <c r="W131" s="432"/>
      <c r="X131" s="432"/>
      <c r="Y131" s="432"/>
      <c r="Z131" s="429"/>
      <c r="AA131" s="432"/>
      <c r="AB131" s="432"/>
      <c r="AC131" s="432"/>
      <c r="AD131" s="432"/>
      <c r="AE131" s="432"/>
      <c r="AF131" s="429"/>
      <c r="AG131" s="432"/>
      <c r="AH131" s="432"/>
      <c r="AI131" s="432"/>
      <c r="AJ131" s="432"/>
      <c r="AK131" s="432"/>
      <c r="AL131" s="429"/>
    </row>
    <row r="132" spans="1:38" ht="28.8" x14ac:dyDescent="0.25">
      <c r="A132" s="433"/>
      <c r="B132" s="434" t="s">
        <v>430</v>
      </c>
      <c r="C132" s="511">
        <f>'TSP Detailed Budget'!D405</f>
        <v>0</v>
      </c>
      <c r="D132" s="511">
        <f>'TSP Detailed Budget'!E405</f>
        <v>9200</v>
      </c>
      <c r="E132" s="511">
        <f>'TSP Detailed Budget'!F405</f>
        <v>0</v>
      </c>
      <c r="F132" s="511">
        <f>'TSP Detailed Budget'!G405</f>
        <v>0</v>
      </c>
      <c r="G132" s="511">
        <f>'TSP Detailed Budget'!H405</f>
        <v>0</v>
      </c>
      <c r="H132" s="428">
        <f t="shared" si="71"/>
        <v>9200</v>
      </c>
      <c r="I132" s="432"/>
      <c r="J132" s="432"/>
      <c r="K132" s="432"/>
      <c r="L132" s="432"/>
      <c r="M132" s="432"/>
      <c r="N132" s="429"/>
      <c r="O132" s="432"/>
      <c r="P132" s="432"/>
      <c r="Q132" s="432"/>
      <c r="R132" s="432"/>
      <c r="S132" s="432"/>
      <c r="T132" s="429"/>
      <c r="U132" s="432"/>
      <c r="V132" s="432"/>
      <c r="W132" s="432"/>
      <c r="X132" s="432"/>
      <c r="Y132" s="432"/>
      <c r="Z132" s="429"/>
      <c r="AA132" s="432"/>
      <c r="AB132" s="432"/>
      <c r="AC132" s="432"/>
      <c r="AD132" s="432"/>
      <c r="AE132" s="432"/>
      <c r="AF132" s="429"/>
      <c r="AG132" s="432"/>
      <c r="AH132" s="432"/>
      <c r="AI132" s="432"/>
      <c r="AJ132" s="432"/>
      <c r="AK132" s="432"/>
      <c r="AL132" s="429"/>
    </row>
    <row r="133" spans="1:38" ht="93.6" x14ac:dyDescent="0.25">
      <c r="A133" s="430" t="s">
        <v>414</v>
      </c>
      <c r="B133" s="435" t="s">
        <v>467</v>
      </c>
      <c r="C133" s="431">
        <f>SUM(C134,C136)</f>
        <v>0</v>
      </c>
      <c r="D133" s="431">
        <f t="shared" ref="D133:G133" si="72">SUM(D134,D136)</f>
        <v>9600</v>
      </c>
      <c r="E133" s="431">
        <f t="shared" si="72"/>
        <v>14000</v>
      </c>
      <c r="F133" s="431">
        <f t="shared" si="72"/>
        <v>0</v>
      </c>
      <c r="G133" s="431">
        <f t="shared" si="72"/>
        <v>0</v>
      </c>
      <c r="H133" s="431">
        <f>SUM(H134,H136)</f>
        <v>23600</v>
      </c>
      <c r="I133" s="431"/>
      <c r="J133" s="431"/>
      <c r="K133" s="431"/>
      <c r="L133" s="431"/>
      <c r="M133" s="431"/>
      <c r="N133" s="431"/>
      <c r="O133" s="431"/>
      <c r="P133" s="431"/>
      <c r="Q133" s="431"/>
      <c r="R133" s="431"/>
      <c r="S133" s="431"/>
      <c r="T133" s="431"/>
      <c r="U133" s="431"/>
      <c r="V133" s="431"/>
      <c r="W133" s="431"/>
      <c r="X133" s="431"/>
      <c r="Y133" s="431"/>
      <c r="Z133" s="431"/>
      <c r="AA133" s="431"/>
      <c r="AB133" s="431"/>
      <c r="AC133" s="431"/>
      <c r="AD133" s="431"/>
      <c r="AE133" s="431"/>
      <c r="AF133" s="431"/>
      <c r="AG133" s="431"/>
      <c r="AH133" s="431"/>
      <c r="AI133" s="431"/>
      <c r="AJ133" s="431"/>
      <c r="AK133" s="431"/>
      <c r="AL133" s="431"/>
    </row>
    <row r="134" spans="1:38" ht="43.2" x14ac:dyDescent="0.25">
      <c r="A134" s="424" t="s">
        <v>415</v>
      </c>
      <c r="B134" s="425" t="s">
        <v>431</v>
      </c>
      <c r="C134" s="426">
        <f>C135</f>
        <v>0</v>
      </c>
      <c r="D134" s="426">
        <f t="shared" ref="D134:H134" si="73">D135</f>
        <v>9600</v>
      </c>
      <c r="E134" s="426">
        <f t="shared" si="73"/>
        <v>0</v>
      </c>
      <c r="F134" s="426">
        <f t="shared" si="73"/>
        <v>0</v>
      </c>
      <c r="G134" s="426">
        <f t="shared" si="73"/>
        <v>0</v>
      </c>
      <c r="H134" s="427">
        <f t="shared" si="73"/>
        <v>9600</v>
      </c>
      <c r="I134" s="432"/>
      <c r="J134" s="432"/>
      <c r="K134" s="432"/>
      <c r="L134" s="432"/>
      <c r="M134" s="432"/>
      <c r="N134" s="429"/>
      <c r="O134" s="432"/>
      <c r="P134" s="432"/>
      <c r="Q134" s="432"/>
      <c r="R134" s="432"/>
      <c r="S134" s="432"/>
      <c r="T134" s="429"/>
      <c r="U134" s="432"/>
      <c r="V134" s="432"/>
      <c r="W134" s="432"/>
      <c r="X134" s="432"/>
      <c r="Y134" s="432"/>
      <c r="Z134" s="429"/>
      <c r="AA134" s="432"/>
      <c r="AB134" s="432"/>
      <c r="AC134" s="432"/>
      <c r="AD134" s="432"/>
      <c r="AE134" s="432"/>
      <c r="AF134" s="429"/>
      <c r="AG134" s="432"/>
      <c r="AH134" s="432"/>
      <c r="AI134" s="432"/>
      <c r="AJ134" s="432"/>
      <c r="AK134" s="432"/>
      <c r="AL134" s="429"/>
    </row>
    <row r="135" spans="1:38" ht="28.8" x14ac:dyDescent="0.25">
      <c r="A135" s="433"/>
      <c r="B135" s="434" t="s">
        <v>432</v>
      </c>
      <c r="C135" s="511">
        <f>'TSP Detailed Budget'!D412</f>
        <v>0</v>
      </c>
      <c r="D135" s="511">
        <f>'TSP Detailed Budget'!E412</f>
        <v>9600</v>
      </c>
      <c r="E135" s="511">
        <f>'TSP Detailed Budget'!F412</f>
        <v>0</v>
      </c>
      <c r="F135" s="511">
        <f>'TSP Detailed Budget'!G412</f>
        <v>0</v>
      </c>
      <c r="G135" s="511">
        <f>'TSP Detailed Budget'!H412</f>
        <v>0</v>
      </c>
      <c r="H135" s="428">
        <f>SUM(C135:G135)</f>
        <v>9600</v>
      </c>
      <c r="I135" s="432"/>
      <c r="J135" s="432"/>
      <c r="K135" s="432"/>
      <c r="L135" s="432"/>
      <c r="M135" s="432"/>
      <c r="N135" s="429"/>
      <c r="O135" s="432"/>
      <c r="P135" s="432"/>
      <c r="Q135" s="432"/>
      <c r="R135" s="432"/>
      <c r="S135" s="432"/>
      <c r="T135" s="429"/>
      <c r="U135" s="432"/>
      <c r="V135" s="432"/>
      <c r="W135" s="432"/>
      <c r="X135" s="432"/>
      <c r="Y135" s="432"/>
      <c r="Z135" s="429"/>
      <c r="AA135" s="432"/>
      <c r="AB135" s="432"/>
      <c r="AC135" s="432"/>
      <c r="AD135" s="432"/>
      <c r="AE135" s="432"/>
      <c r="AF135" s="429"/>
      <c r="AG135" s="432"/>
      <c r="AH135" s="432"/>
      <c r="AI135" s="432"/>
      <c r="AJ135" s="432"/>
      <c r="AK135" s="432"/>
      <c r="AL135" s="429"/>
    </row>
    <row r="136" spans="1:38" ht="57.6" x14ac:dyDescent="0.25">
      <c r="A136" s="424" t="s">
        <v>416</v>
      </c>
      <c r="B136" s="425" t="s">
        <v>428</v>
      </c>
      <c r="C136" s="426">
        <f>SUM(C137,C138)</f>
        <v>0</v>
      </c>
      <c r="D136" s="426">
        <f t="shared" ref="D136:H136" si="74">SUM(D137,D138)</f>
        <v>0</v>
      </c>
      <c r="E136" s="426">
        <f t="shared" si="74"/>
        <v>14000</v>
      </c>
      <c r="F136" s="426">
        <f t="shared" si="74"/>
        <v>0</v>
      </c>
      <c r="G136" s="426">
        <f t="shared" si="74"/>
        <v>0</v>
      </c>
      <c r="H136" s="427">
        <f t="shared" si="74"/>
        <v>14000</v>
      </c>
      <c r="I136" s="432"/>
      <c r="J136" s="432"/>
      <c r="K136" s="432"/>
      <c r="L136" s="432"/>
      <c r="M136" s="432"/>
      <c r="N136" s="429"/>
      <c r="O136" s="432"/>
      <c r="P136" s="432"/>
      <c r="Q136" s="432"/>
      <c r="R136" s="432"/>
      <c r="S136" s="432"/>
      <c r="T136" s="429"/>
      <c r="U136" s="432"/>
      <c r="V136" s="432"/>
      <c r="W136" s="432"/>
      <c r="X136" s="432"/>
      <c r="Y136" s="432"/>
      <c r="Z136" s="429"/>
      <c r="AA136" s="432"/>
      <c r="AB136" s="432"/>
      <c r="AC136" s="432"/>
      <c r="AD136" s="432"/>
      <c r="AE136" s="432"/>
      <c r="AF136" s="429"/>
      <c r="AG136" s="432"/>
      <c r="AH136" s="432"/>
      <c r="AI136" s="432"/>
      <c r="AJ136" s="432"/>
      <c r="AK136" s="432"/>
      <c r="AL136" s="429"/>
    </row>
    <row r="137" spans="1:38" ht="28.8" x14ac:dyDescent="0.25">
      <c r="A137" s="433"/>
      <c r="B137" s="434" t="s">
        <v>429</v>
      </c>
      <c r="C137" s="511">
        <f>'TSP Detailed Budget'!D419</f>
        <v>0</v>
      </c>
      <c r="D137" s="511">
        <f>'TSP Detailed Budget'!E419</f>
        <v>0</v>
      </c>
      <c r="E137" s="511">
        <f>'TSP Detailed Budget'!F419</f>
        <v>4800</v>
      </c>
      <c r="F137" s="511">
        <f>'TSP Detailed Budget'!G419</f>
        <v>0</v>
      </c>
      <c r="G137" s="511">
        <f>'TSP Detailed Budget'!H419</f>
        <v>0</v>
      </c>
      <c r="H137" s="428">
        <f t="shared" ref="H137:H138" si="75">SUM(C137:G137)</f>
        <v>4800</v>
      </c>
      <c r="I137" s="432"/>
      <c r="J137" s="432"/>
      <c r="K137" s="432"/>
      <c r="L137" s="432"/>
      <c r="M137" s="432"/>
      <c r="N137" s="429"/>
      <c r="O137" s="432"/>
      <c r="P137" s="432"/>
      <c r="Q137" s="432"/>
      <c r="R137" s="432"/>
      <c r="S137" s="432"/>
      <c r="T137" s="429"/>
      <c r="U137" s="432"/>
      <c r="V137" s="432"/>
      <c r="W137" s="432"/>
      <c r="X137" s="432"/>
      <c r="Y137" s="432"/>
      <c r="Z137" s="429"/>
      <c r="AA137" s="432"/>
      <c r="AB137" s="432"/>
      <c r="AC137" s="432"/>
      <c r="AD137" s="432"/>
      <c r="AE137" s="432"/>
      <c r="AF137" s="429"/>
      <c r="AG137" s="432"/>
      <c r="AH137" s="432"/>
      <c r="AI137" s="432"/>
      <c r="AJ137" s="432"/>
      <c r="AK137" s="432"/>
      <c r="AL137" s="429"/>
    </row>
    <row r="138" spans="1:38" ht="28.8" x14ac:dyDescent="0.25">
      <c r="A138" s="433"/>
      <c r="B138" s="434" t="s">
        <v>430</v>
      </c>
      <c r="C138" s="511">
        <f>'TSP Detailed Budget'!D424</f>
        <v>0</v>
      </c>
      <c r="D138" s="511">
        <f>'TSP Detailed Budget'!E424</f>
        <v>0</v>
      </c>
      <c r="E138" s="511">
        <f>'TSP Detailed Budget'!F424</f>
        <v>9200</v>
      </c>
      <c r="F138" s="511">
        <f>'TSP Detailed Budget'!G424</f>
        <v>0</v>
      </c>
      <c r="G138" s="511">
        <f>'TSP Detailed Budget'!H424</f>
        <v>0</v>
      </c>
      <c r="H138" s="428">
        <f t="shared" si="75"/>
        <v>9200</v>
      </c>
      <c r="I138" s="432"/>
      <c r="J138" s="432"/>
      <c r="K138" s="432"/>
      <c r="L138" s="432"/>
      <c r="M138" s="432"/>
      <c r="N138" s="429"/>
      <c r="O138" s="432"/>
      <c r="P138" s="432"/>
      <c r="Q138" s="432"/>
      <c r="R138" s="432"/>
      <c r="S138" s="432"/>
      <c r="T138" s="429"/>
      <c r="U138" s="432"/>
      <c r="V138" s="432"/>
      <c r="W138" s="432"/>
      <c r="X138" s="432"/>
      <c r="Y138" s="432"/>
      <c r="Z138" s="429"/>
      <c r="AA138" s="432"/>
      <c r="AB138" s="432"/>
      <c r="AC138" s="432"/>
      <c r="AD138" s="432"/>
      <c r="AE138" s="432"/>
      <c r="AF138" s="429"/>
      <c r="AG138" s="432"/>
      <c r="AH138" s="432"/>
      <c r="AI138" s="432"/>
      <c r="AJ138" s="432"/>
      <c r="AK138" s="432"/>
      <c r="AL138" s="429"/>
    </row>
    <row r="139" spans="1:38" s="477" customFormat="1" ht="18" x14ac:dyDescent="0.25">
      <c r="A139" s="472">
        <v>2.8</v>
      </c>
      <c r="B139" s="473" t="s">
        <v>464</v>
      </c>
      <c r="C139" s="474">
        <f t="shared" ref="C139:G139" si="76">SUM(C140)</f>
        <v>0</v>
      </c>
      <c r="D139" s="474">
        <f t="shared" si="76"/>
        <v>17300</v>
      </c>
      <c r="E139" s="474">
        <f t="shared" si="76"/>
        <v>15300</v>
      </c>
      <c r="F139" s="474">
        <f t="shared" si="76"/>
        <v>2000</v>
      </c>
      <c r="G139" s="474">
        <f t="shared" si="76"/>
        <v>2000</v>
      </c>
      <c r="H139" s="474">
        <f>SUM(H140)</f>
        <v>36600</v>
      </c>
      <c r="I139" s="475"/>
      <c r="J139" s="475"/>
      <c r="K139" s="475"/>
      <c r="L139" s="475"/>
      <c r="M139" s="475"/>
      <c r="N139" s="476"/>
      <c r="O139" s="476"/>
      <c r="P139" s="475"/>
      <c r="Q139" s="475"/>
      <c r="R139" s="475"/>
      <c r="S139" s="476"/>
      <c r="T139" s="475"/>
      <c r="U139" s="475"/>
      <c r="V139" s="475"/>
      <c r="W139" s="476"/>
      <c r="X139" s="475"/>
      <c r="Y139" s="475"/>
      <c r="Z139" s="475"/>
      <c r="AA139" s="476"/>
      <c r="AB139" s="475"/>
      <c r="AC139" s="475"/>
      <c r="AD139" s="475"/>
      <c r="AE139" s="476"/>
    </row>
    <row r="140" spans="1:38" ht="78" x14ac:dyDescent="0.25">
      <c r="A140" s="430" t="s">
        <v>417</v>
      </c>
      <c r="B140" s="435" t="s">
        <v>433</v>
      </c>
      <c r="C140" s="431">
        <f>C141</f>
        <v>0</v>
      </c>
      <c r="D140" s="431">
        <f t="shared" ref="D140:G140" si="77">D141</f>
        <v>17300</v>
      </c>
      <c r="E140" s="431">
        <f t="shared" si="77"/>
        <v>15300</v>
      </c>
      <c r="F140" s="431">
        <f t="shared" si="77"/>
        <v>2000</v>
      </c>
      <c r="G140" s="431">
        <f t="shared" si="77"/>
        <v>2000</v>
      </c>
      <c r="H140" s="431">
        <f>SUM(H141)</f>
        <v>36600</v>
      </c>
      <c r="I140" s="431"/>
      <c r="J140" s="431"/>
      <c r="K140" s="431"/>
      <c r="L140" s="431"/>
      <c r="M140" s="431"/>
      <c r="N140" s="431"/>
      <c r="O140" s="431"/>
      <c r="P140" s="431"/>
      <c r="Q140" s="431"/>
      <c r="R140" s="431"/>
      <c r="S140" s="431"/>
      <c r="T140" s="431"/>
      <c r="U140" s="431"/>
      <c r="V140" s="431"/>
      <c r="W140" s="431"/>
      <c r="X140" s="431"/>
      <c r="Y140" s="431"/>
      <c r="Z140" s="431"/>
      <c r="AA140" s="431"/>
      <c r="AB140" s="431"/>
      <c r="AC140" s="431"/>
      <c r="AD140" s="431"/>
      <c r="AE140" s="431"/>
      <c r="AF140" s="431"/>
      <c r="AG140" s="431"/>
      <c r="AH140" s="431"/>
      <c r="AI140" s="431"/>
      <c r="AJ140" s="431"/>
      <c r="AK140" s="431"/>
      <c r="AL140" s="431"/>
    </row>
    <row r="141" spans="1:38" ht="72" x14ac:dyDescent="0.25">
      <c r="A141" s="424" t="s">
        <v>418</v>
      </c>
      <c r="B141" s="425" t="s">
        <v>434</v>
      </c>
      <c r="C141" s="426">
        <f>SUM(C142,C143)</f>
        <v>0</v>
      </c>
      <c r="D141" s="426">
        <f t="shared" ref="D141:H141" si="78">SUM(D142,D143)</f>
        <v>17300</v>
      </c>
      <c r="E141" s="426">
        <f t="shared" si="78"/>
        <v>15300</v>
      </c>
      <c r="F141" s="426">
        <f t="shared" si="78"/>
        <v>2000</v>
      </c>
      <c r="G141" s="426">
        <f t="shared" si="78"/>
        <v>2000</v>
      </c>
      <c r="H141" s="427">
        <f t="shared" si="78"/>
        <v>36600</v>
      </c>
      <c r="I141" s="432"/>
      <c r="J141" s="432"/>
      <c r="K141" s="432"/>
      <c r="L141" s="432"/>
      <c r="M141" s="432"/>
      <c r="N141" s="429"/>
      <c r="O141" s="432"/>
      <c r="P141" s="432"/>
      <c r="Q141" s="432"/>
      <c r="R141" s="432"/>
      <c r="S141" s="432"/>
      <c r="T141" s="429"/>
      <c r="U141" s="432"/>
      <c r="V141" s="432"/>
      <c r="W141" s="432"/>
      <c r="X141" s="432"/>
      <c r="Y141" s="432"/>
      <c r="Z141" s="429"/>
      <c r="AA141" s="432"/>
      <c r="AB141" s="432"/>
      <c r="AC141" s="432"/>
      <c r="AD141" s="432"/>
      <c r="AE141" s="432"/>
      <c r="AF141" s="429"/>
      <c r="AG141" s="432"/>
      <c r="AH141" s="432"/>
      <c r="AI141" s="432"/>
      <c r="AJ141" s="432"/>
      <c r="AK141" s="432"/>
      <c r="AL141" s="429"/>
    </row>
    <row r="142" spans="1:38" x14ac:dyDescent="0.25">
      <c r="A142" s="433"/>
      <c r="B142" s="434" t="s">
        <v>435</v>
      </c>
      <c r="C142" s="511">
        <f>'TSP Detailed Budget'!D431</f>
        <v>0</v>
      </c>
      <c r="D142" s="511">
        <f>'TSP Detailed Budget'!E431</f>
        <v>9200</v>
      </c>
      <c r="E142" s="511">
        <f>'TSP Detailed Budget'!F431</f>
        <v>9200</v>
      </c>
      <c r="F142" s="511">
        <f>'TSP Detailed Budget'!G431</f>
        <v>0</v>
      </c>
      <c r="G142" s="511">
        <f>'TSP Detailed Budget'!H431</f>
        <v>0</v>
      </c>
      <c r="H142" s="428">
        <f t="shared" ref="H142:H143" si="79">SUM(C142:G142)</f>
        <v>18400</v>
      </c>
      <c r="I142" s="432"/>
      <c r="J142" s="432"/>
      <c r="K142" s="432"/>
      <c r="L142" s="432"/>
      <c r="M142" s="432"/>
      <c r="N142" s="429"/>
      <c r="O142" s="432"/>
      <c r="P142" s="432"/>
      <c r="Q142" s="432"/>
      <c r="R142" s="432"/>
      <c r="S142" s="432"/>
      <c r="T142" s="429"/>
      <c r="U142" s="432"/>
      <c r="V142" s="432"/>
      <c r="W142" s="432"/>
      <c r="X142" s="432"/>
      <c r="Y142" s="432"/>
      <c r="Z142" s="429"/>
      <c r="AA142" s="432"/>
      <c r="AB142" s="432"/>
      <c r="AC142" s="432"/>
      <c r="AD142" s="432"/>
      <c r="AE142" s="432"/>
      <c r="AF142" s="429"/>
      <c r="AG142" s="432"/>
      <c r="AH142" s="432"/>
      <c r="AI142" s="432"/>
      <c r="AJ142" s="432"/>
      <c r="AK142" s="432"/>
      <c r="AL142" s="429"/>
    </row>
    <row r="143" spans="1:38" x14ac:dyDescent="0.25">
      <c r="A143" s="433"/>
      <c r="B143" s="434" t="s">
        <v>436</v>
      </c>
      <c r="C143" s="511">
        <f>'TSP Detailed Budget'!D438</f>
        <v>0</v>
      </c>
      <c r="D143" s="511">
        <f>'TSP Detailed Budget'!E438</f>
        <v>8100</v>
      </c>
      <c r="E143" s="511">
        <f>'TSP Detailed Budget'!F438</f>
        <v>6100</v>
      </c>
      <c r="F143" s="511">
        <f>'TSP Detailed Budget'!G438</f>
        <v>2000</v>
      </c>
      <c r="G143" s="511">
        <f>'TSP Detailed Budget'!H438</f>
        <v>2000</v>
      </c>
      <c r="H143" s="428">
        <f t="shared" si="79"/>
        <v>18200</v>
      </c>
      <c r="I143" s="432"/>
      <c r="J143" s="432"/>
      <c r="K143" s="432"/>
      <c r="L143" s="432"/>
      <c r="M143" s="432"/>
      <c r="N143" s="429"/>
      <c r="O143" s="432"/>
      <c r="P143" s="432"/>
      <c r="Q143" s="432"/>
      <c r="R143" s="432"/>
      <c r="S143" s="432"/>
      <c r="T143" s="429"/>
      <c r="U143" s="432"/>
      <c r="V143" s="432"/>
      <c r="W143" s="432"/>
      <c r="X143" s="432"/>
      <c r="Y143" s="432"/>
      <c r="Z143" s="429"/>
      <c r="AA143" s="432"/>
      <c r="AB143" s="432"/>
      <c r="AC143" s="432"/>
      <c r="AD143" s="432"/>
      <c r="AE143" s="432"/>
      <c r="AF143" s="429"/>
      <c r="AG143" s="432"/>
      <c r="AH143" s="432"/>
      <c r="AI143" s="432"/>
      <c r="AJ143" s="432"/>
      <c r="AK143" s="432"/>
      <c r="AL143" s="429"/>
    </row>
    <row r="144" spans="1:38" s="477" customFormat="1" ht="18" x14ac:dyDescent="0.25">
      <c r="A144" s="472">
        <v>2.9</v>
      </c>
      <c r="B144" s="473" t="s">
        <v>465</v>
      </c>
      <c r="C144" s="474">
        <f t="shared" ref="C144:G144" si="80">SUM(C145)</f>
        <v>0</v>
      </c>
      <c r="D144" s="474">
        <f t="shared" si="80"/>
        <v>56200</v>
      </c>
      <c r="E144" s="474">
        <f t="shared" si="80"/>
        <v>36200</v>
      </c>
      <c r="F144" s="474">
        <f t="shared" si="80"/>
        <v>36200</v>
      </c>
      <c r="G144" s="474">
        <f t="shared" si="80"/>
        <v>36200</v>
      </c>
      <c r="H144" s="474">
        <f>SUM(H145)</f>
        <v>164800</v>
      </c>
      <c r="I144" s="475"/>
      <c r="J144" s="475"/>
      <c r="K144" s="475"/>
      <c r="L144" s="475"/>
      <c r="M144" s="475"/>
      <c r="N144" s="476"/>
      <c r="O144" s="476"/>
      <c r="P144" s="475"/>
      <c r="Q144" s="475"/>
      <c r="R144" s="475"/>
      <c r="S144" s="476"/>
      <c r="T144" s="475"/>
      <c r="U144" s="475"/>
      <c r="V144" s="475"/>
      <c r="W144" s="476"/>
      <c r="X144" s="475"/>
      <c r="Y144" s="475"/>
      <c r="Z144" s="475"/>
      <c r="AA144" s="476"/>
      <c r="AB144" s="475"/>
      <c r="AC144" s="475"/>
      <c r="AD144" s="475"/>
      <c r="AE144" s="476"/>
    </row>
    <row r="145" spans="1:152" ht="62.4" x14ac:dyDescent="0.25">
      <c r="A145" s="430" t="s">
        <v>419</v>
      </c>
      <c r="B145" s="435" t="s">
        <v>437</v>
      </c>
      <c r="C145" s="431">
        <f>C146</f>
        <v>0</v>
      </c>
      <c r="D145" s="431">
        <f t="shared" ref="D145:G145" si="81">D146</f>
        <v>56200</v>
      </c>
      <c r="E145" s="431">
        <f t="shared" si="81"/>
        <v>36200</v>
      </c>
      <c r="F145" s="431">
        <f t="shared" si="81"/>
        <v>36200</v>
      </c>
      <c r="G145" s="431">
        <f t="shared" si="81"/>
        <v>36200</v>
      </c>
      <c r="H145" s="431">
        <f>SUM(H146)</f>
        <v>164800</v>
      </c>
      <c r="I145" s="431"/>
      <c r="J145" s="431"/>
      <c r="K145" s="431"/>
      <c r="L145" s="431"/>
      <c r="M145" s="431"/>
      <c r="N145" s="431"/>
      <c r="O145" s="431"/>
      <c r="P145" s="431"/>
      <c r="Q145" s="431"/>
      <c r="R145" s="431"/>
      <c r="S145" s="431"/>
      <c r="T145" s="431"/>
      <c r="U145" s="431"/>
      <c r="V145" s="431"/>
      <c r="W145" s="431"/>
      <c r="X145" s="431"/>
      <c r="Y145" s="431"/>
      <c r="Z145" s="431"/>
      <c r="AA145" s="431"/>
      <c r="AB145" s="431"/>
      <c r="AC145" s="431"/>
      <c r="AD145" s="431"/>
      <c r="AE145" s="431"/>
      <c r="AF145" s="431"/>
      <c r="AG145" s="431"/>
      <c r="AH145" s="431"/>
      <c r="AI145" s="431"/>
      <c r="AJ145" s="431"/>
      <c r="AK145" s="431"/>
      <c r="AL145" s="431"/>
    </row>
    <row r="146" spans="1:152" ht="100.8" x14ac:dyDescent="0.25">
      <c r="A146" s="424" t="s">
        <v>420</v>
      </c>
      <c r="B146" s="425" t="s">
        <v>438</v>
      </c>
      <c r="C146" s="426">
        <f>SUM(C147:C149)</f>
        <v>0</v>
      </c>
      <c r="D146" s="426">
        <f t="shared" ref="D146:G146" si="82">SUM(D147:D149)</f>
        <v>56200</v>
      </c>
      <c r="E146" s="426">
        <f t="shared" si="82"/>
        <v>36200</v>
      </c>
      <c r="F146" s="426">
        <f t="shared" si="82"/>
        <v>36200</v>
      </c>
      <c r="G146" s="426">
        <f t="shared" si="82"/>
        <v>36200</v>
      </c>
      <c r="H146" s="427">
        <f>SUM(H147:H149)</f>
        <v>164800</v>
      </c>
      <c r="I146" s="432"/>
      <c r="J146" s="432"/>
      <c r="K146" s="432"/>
      <c r="L146" s="432"/>
      <c r="M146" s="432"/>
      <c r="N146" s="429"/>
      <c r="O146" s="432"/>
      <c r="P146" s="432"/>
      <c r="Q146" s="432"/>
      <c r="R146" s="432"/>
      <c r="S146" s="432"/>
      <c r="T146" s="429"/>
      <c r="U146" s="432"/>
      <c r="V146" s="432"/>
      <c r="W146" s="432"/>
      <c r="X146" s="432"/>
      <c r="Y146" s="432"/>
      <c r="Z146" s="429"/>
      <c r="AA146" s="432"/>
      <c r="AB146" s="432"/>
      <c r="AC146" s="432"/>
      <c r="AD146" s="432"/>
      <c r="AE146" s="432"/>
      <c r="AF146" s="429"/>
      <c r="AG146" s="432"/>
      <c r="AH146" s="432"/>
      <c r="AI146" s="432"/>
      <c r="AJ146" s="432"/>
      <c r="AK146" s="432"/>
      <c r="AL146" s="429"/>
    </row>
    <row r="147" spans="1:152" s="440" customFormat="1" x14ac:dyDescent="0.25">
      <c r="A147" s="436"/>
      <c r="B147" s="437" t="s">
        <v>439</v>
      </c>
      <c r="C147" s="438">
        <f>'TSP Detailed Budget'!D445</f>
        <v>0</v>
      </c>
      <c r="D147" s="438">
        <f>'TSP Detailed Budget'!E445</f>
        <v>24000</v>
      </c>
      <c r="E147" s="438">
        <f>'TSP Detailed Budget'!F445</f>
        <v>24000</v>
      </c>
      <c r="F147" s="438">
        <f>'TSP Detailed Budget'!G445</f>
        <v>24000</v>
      </c>
      <c r="G147" s="438">
        <f>'TSP Detailed Budget'!H445</f>
        <v>24000</v>
      </c>
      <c r="H147" s="438">
        <f t="shared" ref="H147:H148" si="83">SUM(C147:G147)</f>
        <v>96000</v>
      </c>
      <c r="I147" s="438"/>
      <c r="J147" s="438"/>
      <c r="K147" s="438"/>
      <c r="L147" s="438"/>
      <c r="M147" s="438"/>
      <c r="N147" s="439"/>
      <c r="O147" s="438"/>
      <c r="P147" s="438"/>
      <c r="Q147" s="438"/>
      <c r="R147" s="438"/>
      <c r="S147" s="438"/>
      <c r="T147" s="439"/>
      <c r="U147" s="438"/>
      <c r="V147" s="438"/>
      <c r="W147" s="438"/>
      <c r="X147" s="438"/>
      <c r="Y147" s="438"/>
      <c r="Z147" s="439"/>
      <c r="AA147" s="438"/>
      <c r="AB147" s="438"/>
      <c r="AC147" s="438"/>
      <c r="AD147" s="438"/>
      <c r="AE147" s="438"/>
      <c r="AF147" s="439"/>
      <c r="AG147" s="438"/>
      <c r="AH147" s="438"/>
      <c r="AI147" s="438"/>
      <c r="AJ147" s="438"/>
      <c r="AK147" s="438"/>
      <c r="AL147" s="439"/>
    </row>
    <row r="148" spans="1:152" s="440" customFormat="1" x14ac:dyDescent="0.25">
      <c r="A148" s="436"/>
      <c r="B148" s="437" t="s">
        <v>440</v>
      </c>
      <c r="C148" s="438">
        <f>'TSP Detailed Budget'!D447</f>
        <v>0</v>
      </c>
      <c r="D148" s="438">
        <f>'TSP Detailed Budget'!E447</f>
        <v>10000</v>
      </c>
      <c r="E148" s="438">
        <f>'TSP Detailed Budget'!F447</f>
        <v>0</v>
      </c>
      <c r="F148" s="438">
        <f>'TSP Detailed Budget'!G447</f>
        <v>0</v>
      </c>
      <c r="G148" s="438">
        <f>'TSP Detailed Budget'!H447</f>
        <v>0</v>
      </c>
      <c r="H148" s="438">
        <f t="shared" si="83"/>
        <v>10000</v>
      </c>
      <c r="I148" s="438"/>
      <c r="J148" s="438"/>
      <c r="K148" s="438"/>
      <c r="L148" s="438"/>
      <c r="M148" s="438"/>
      <c r="N148" s="439"/>
      <c r="O148" s="438"/>
      <c r="P148" s="438"/>
      <c r="Q148" s="438"/>
      <c r="R148" s="438"/>
      <c r="S148" s="438"/>
      <c r="T148" s="439"/>
      <c r="U148" s="438"/>
      <c r="V148" s="438"/>
      <c r="W148" s="438"/>
      <c r="X148" s="438"/>
      <c r="Y148" s="438"/>
      <c r="Z148" s="439"/>
      <c r="AA148" s="438"/>
      <c r="AB148" s="438"/>
      <c r="AC148" s="438"/>
      <c r="AD148" s="438"/>
      <c r="AE148" s="438"/>
      <c r="AF148" s="439"/>
      <c r="AG148" s="438"/>
      <c r="AH148" s="438"/>
      <c r="AI148" s="438"/>
      <c r="AJ148" s="438"/>
      <c r="AK148" s="438"/>
      <c r="AL148" s="439"/>
    </row>
    <row r="149" spans="1:152" s="440" customFormat="1" x14ac:dyDescent="0.25">
      <c r="A149" s="436"/>
      <c r="B149" s="437" t="s">
        <v>441</v>
      </c>
      <c r="C149" s="438">
        <f>'TSP Detailed Budget'!D454</f>
        <v>0</v>
      </c>
      <c r="D149" s="438">
        <f>'TSP Detailed Budget'!E454</f>
        <v>22200</v>
      </c>
      <c r="E149" s="438">
        <f>'TSP Detailed Budget'!F454</f>
        <v>12200</v>
      </c>
      <c r="F149" s="438">
        <f>'TSP Detailed Budget'!G454</f>
        <v>12200</v>
      </c>
      <c r="G149" s="438">
        <f>'TSP Detailed Budget'!H454</f>
        <v>12200</v>
      </c>
      <c r="H149" s="438">
        <f>SUM(C149:G149)</f>
        <v>58800</v>
      </c>
      <c r="I149" s="438"/>
      <c r="J149" s="438"/>
      <c r="K149" s="438"/>
      <c r="L149" s="438"/>
      <c r="M149" s="438"/>
      <c r="N149" s="439"/>
      <c r="O149" s="438"/>
      <c r="P149" s="438"/>
      <c r="Q149" s="438"/>
      <c r="R149" s="438"/>
      <c r="S149" s="438"/>
      <c r="T149" s="439"/>
      <c r="U149" s="438"/>
      <c r="V149" s="438"/>
      <c r="W149" s="438"/>
      <c r="X149" s="438"/>
      <c r="Y149" s="438"/>
      <c r="Z149" s="439"/>
      <c r="AA149" s="438"/>
      <c r="AB149" s="438"/>
      <c r="AC149" s="438"/>
      <c r="AD149" s="438"/>
      <c r="AE149" s="438"/>
      <c r="AF149" s="439"/>
      <c r="AG149" s="438"/>
      <c r="AH149" s="438"/>
      <c r="AI149" s="438"/>
      <c r="AJ149" s="438"/>
      <c r="AK149" s="438"/>
      <c r="AL149" s="439"/>
    </row>
    <row r="150" spans="1:152" x14ac:dyDescent="0.25">
      <c r="A150" s="377"/>
      <c r="B150" s="409"/>
      <c r="C150" s="374"/>
      <c r="D150" s="374"/>
      <c r="E150" s="374"/>
      <c r="F150" s="374"/>
      <c r="G150" s="374"/>
      <c r="H150" s="302"/>
      <c r="I150" s="374"/>
      <c r="J150" s="374"/>
      <c r="K150" s="374"/>
      <c r="L150" s="374"/>
      <c r="M150" s="374"/>
      <c r="N150" s="375"/>
      <c r="O150" s="375"/>
      <c r="P150" s="374"/>
      <c r="Q150" s="374"/>
      <c r="R150" s="374"/>
      <c r="S150" s="375"/>
      <c r="T150" s="374"/>
      <c r="U150" s="374"/>
      <c r="V150" s="374"/>
      <c r="W150" s="375"/>
      <c r="X150" s="374"/>
      <c r="Y150" s="374"/>
      <c r="Z150" s="374"/>
      <c r="AA150" s="375"/>
      <c r="AB150" s="374"/>
      <c r="AC150" s="374"/>
      <c r="AD150" s="374"/>
      <c r="AE150" s="375"/>
      <c r="AF150" s="5"/>
    </row>
    <row r="151" spans="1:152" x14ac:dyDescent="0.25">
      <c r="A151" s="377"/>
      <c r="B151" s="409"/>
      <c r="C151" s="374"/>
      <c r="D151" s="374"/>
      <c r="E151" s="374"/>
      <c r="F151" s="374"/>
      <c r="G151" s="374"/>
      <c r="H151" s="302"/>
      <c r="I151" s="374"/>
      <c r="J151" s="374"/>
      <c r="K151" s="374"/>
      <c r="L151" s="374"/>
      <c r="M151" s="374"/>
      <c r="N151" s="375"/>
      <c r="O151" s="375"/>
      <c r="P151" s="374"/>
      <c r="Q151" s="374"/>
      <c r="R151" s="374"/>
      <c r="S151" s="375"/>
      <c r="T151" s="374"/>
      <c r="U151" s="374"/>
      <c r="V151" s="374"/>
      <c r="W151" s="375"/>
      <c r="X151" s="374"/>
      <c r="Y151" s="374"/>
      <c r="Z151" s="374"/>
      <c r="AA151" s="375"/>
      <c r="AB151" s="374"/>
      <c r="AC151" s="374"/>
      <c r="AD151" s="374"/>
      <c r="AE151" s="375"/>
      <c r="AF151" s="5"/>
    </row>
    <row r="152" spans="1:152" x14ac:dyDescent="0.25">
      <c r="A152" s="544"/>
      <c r="B152" s="410"/>
      <c r="C152" s="395"/>
      <c r="D152" s="395"/>
      <c r="E152" s="395"/>
      <c r="F152" s="395"/>
      <c r="G152" s="395"/>
      <c r="H152" s="545"/>
      <c r="I152" s="395"/>
      <c r="J152" s="395"/>
      <c r="K152" s="395"/>
      <c r="L152" s="395"/>
      <c r="M152" s="395"/>
      <c r="N152" s="546"/>
      <c r="O152" s="546"/>
      <c r="P152" s="395"/>
      <c r="Q152" s="395"/>
      <c r="R152" s="395"/>
      <c r="S152" s="546"/>
      <c r="T152" s="395"/>
      <c r="U152" s="395"/>
      <c r="V152" s="395"/>
      <c r="W152" s="546"/>
      <c r="X152" s="395"/>
      <c r="Y152" s="395"/>
      <c r="Z152" s="395"/>
      <c r="AA152" s="546"/>
      <c r="AB152" s="395"/>
      <c r="AC152" s="395"/>
      <c r="AD152" s="395"/>
      <c r="AE152" s="546"/>
      <c r="AF152" s="5"/>
    </row>
    <row r="153" spans="1:152" x14ac:dyDescent="0.25">
      <c r="A153" s="544"/>
      <c r="B153" s="410"/>
      <c r="C153" s="395"/>
      <c r="D153" s="395"/>
      <c r="E153" s="395"/>
      <c r="F153" s="395"/>
      <c r="G153" s="395"/>
      <c r="H153" s="545"/>
      <c r="I153" s="395"/>
      <c r="J153" s="395"/>
      <c r="K153" s="395"/>
      <c r="L153" s="395"/>
      <c r="M153" s="395"/>
      <c r="N153" s="546"/>
      <c r="O153" s="546"/>
      <c r="P153" s="395"/>
      <c r="Q153" s="395"/>
      <c r="R153" s="395"/>
      <c r="S153" s="546"/>
      <c r="T153" s="395"/>
      <c r="U153" s="395"/>
      <c r="V153" s="395"/>
      <c r="W153" s="546"/>
      <c r="X153" s="395"/>
      <c r="Y153" s="395"/>
      <c r="Z153" s="395"/>
      <c r="AA153" s="546"/>
      <c r="AB153" s="395"/>
      <c r="AC153" s="395"/>
      <c r="AD153" s="395"/>
      <c r="AE153" s="546"/>
      <c r="AF153" s="5"/>
    </row>
    <row r="154" spans="1:152" x14ac:dyDescent="0.25">
      <c r="A154" s="544"/>
      <c r="B154" s="410"/>
      <c r="C154" s="395"/>
      <c r="D154" s="395"/>
      <c r="E154" s="395"/>
      <c r="F154" s="395"/>
      <c r="G154" s="395"/>
      <c r="H154" s="545"/>
      <c r="I154" s="395"/>
      <c r="J154" s="395"/>
      <c r="K154" s="395"/>
      <c r="L154" s="395"/>
      <c r="M154" s="395"/>
      <c r="N154" s="546"/>
      <c r="O154" s="546"/>
      <c r="P154" s="395"/>
      <c r="Q154" s="395"/>
      <c r="R154" s="395"/>
      <c r="S154" s="546"/>
      <c r="T154" s="395"/>
      <c r="U154" s="395"/>
      <c r="V154" s="395"/>
      <c r="W154" s="546"/>
      <c r="X154" s="395"/>
      <c r="Y154" s="395"/>
      <c r="Z154" s="395"/>
      <c r="AA154" s="546"/>
      <c r="AB154" s="395"/>
      <c r="AC154" s="395"/>
      <c r="AD154" s="395"/>
      <c r="AE154" s="546"/>
      <c r="AF154" s="5"/>
    </row>
    <row r="155" spans="1:152" ht="23.4" x14ac:dyDescent="0.25">
      <c r="B155" s="512" t="s">
        <v>481</v>
      </c>
      <c r="C155" s="513">
        <f>H160+H165</f>
        <v>2382000</v>
      </c>
      <c r="I155" s="514"/>
      <c r="J155" s="514"/>
      <c r="K155" s="514"/>
      <c r="L155" s="514"/>
      <c r="M155" s="514"/>
      <c r="N155" s="515"/>
      <c r="O155" s="515"/>
      <c r="P155" s="514"/>
      <c r="Q155" s="514"/>
      <c r="R155" s="514"/>
      <c r="S155" s="514"/>
      <c r="T155" s="514"/>
      <c r="U155" s="514"/>
      <c r="V155" s="514"/>
      <c r="W155" s="514"/>
      <c r="X155" s="514"/>
      <c r="Y155" s="514"/>
      <c r="Z155" s="514"/>
      <c r="AA155" s="515"/>
      <c r="AB155" s="514"/>
      <c r="AC155" s="514"/>
      <c r="AD155" s="514"/>
      <c r="AE155" s="514"/>
      <c r="AF155" s="514"/>
      <c r="AG155" s="515"/>
      <c r="AH155" s="514"/>
      <c r="AI155" s="514"/>
      <c r="AJ155" s="514"/>
      <c r="AK155" s="514"/>
      <c r="AL155" s="514"/>
      <c r="AM155" s="515"/>
      <c r="AN155" s="516"/>
      <c r="AO155" s="516"/>
      <c r="AP155" s="516"/>
      <c r="AQ155" s="516"/>
      <c r="AR155" s="516"/>
      <c r="AS155" s="516"/>
      <c r="AT155" s="516"/>
      <c r="AU155" s="516"/>
      <c r="AV155" s="516"/>
      <c r="AW155" s="516"/>
      <c r="AX155" s="516"/>
      <c r="AY155" s="516"/>
      <c r="AZ155" s="516"/>
      <c r="BA155" s="516"/>
      <c r="BB155" s="516"/>
      <c r="BC155" s="516"/>
      <c r="BD155" s="516"/>
      <c r="BE155" s="516"/>
      <c r="BF155" s="516"/>
      <c r="BG155" s="516"/>
      <c r="BH155" s="516"/>
      <c r="BI155" s="516"/>
      <c r="BJ155" s="516"/>
      <c r="BK155" s="516"/>
      <c r="BL155" s="516"/>
      <c r="BM155" s="516"/>
      <c r="BN155" s="516"/>
      <c r="BO155" s="516"/>
      <c r="BP155" s="516"/>
      <c r="BQ155" s="516"/>
      <c r="BR155" s="516"/>
      <c r="BS155" s="517"/>
      <c r="BT155" s="517"/>
      <c r="BU155" s="517"/>
      <c r="BV155" s="517"/>
      <c r="BW155" s="517"/>
      <c r="BX155" s="517"/>
      <c r="BY155" s="517"/>
      <c r="BZ155" s="517"/>
      <c r="CA155" s="517"/>
      <c r="CB155" s="517"/>
      <c r="CC155" s="517"/>
      <c r="CD155" s="517"/>
      <c r="CE155" s="517"/>
      <c r="CF155" s="517"/>
      <c r="CG155" s="517"/>
      <c r="CH155" s="517"/>
      <c r="CI155" s="517"/>
      <c r="CJ155" s="517"/>
      <c r="CK155" s="517"/>
      <c r="CL155" s="517"/>
      <c r="CM155" s="517"/>
      <c r="CN155" s="517"/>
      <c r="CO155" s="517"/>
      <c r="CP155" s="517"/>
      <c r="CQ155" s="517"/>
      <c r="CR155" s="517"/>
      <c r="CS155" s="517"/>
      <c r="CT155" s="517"/>
      <c r="CU155" s="517"/>
      <c r="CV155" s="517"/>
      <c r="CW155" s="517"/>
      <c r="CX155" s="517"/>
      <c r="CY155" s="517"/>
      <c r="CZ155" s="517"/>
      <c r="DA155" s="517"/>
      <c r="DB155" s="517"/>
      <c r="DC155" s="517"/>
      <c r="DD155" s="517"/>
      <c r="DE155" s="517"/>
      <c r="DF155" s="517"/>
      <c r="DG155" s="517"/>
      <c r="DH155" s="517"/>
      <c r="DI155" s="517"/>
      <c r="DJ155" s="517"/>
      <c r="DK155" s="517"/>
      <c r="DL155" s="517"/>
      <c r="DM155" s="517"/>
      <c r="DN155" s="517"/>
      <c r="DO155" s="517"/>
      <c r="DP155" s="517"/>
      <c r="DQ155" s="517"/>
      <c r="DR155" s="517"/>
      <c r="DS155" s="517"/>
      <c r="DT155" s="517"/>
      <c r="DU155" s="517"/>
      <c r="DV155" s="517"/>
      <c r="DW155" s="517"/>
      <c r="DX155" s="517"/>
      <c r="DY155" s="517"/>
      <c r="DZ155" s="517"/>
      <c r="EA155" s="517"/>
      <c r="EB155" s="517"/>
      <c r="EC155" s="517"/>
      <c r="ED155" s="517"/>
      <c r="EE155" s="517"/>
      <c r="EF155" s="517"/>
      <c r="EG155" s="517"/>
      <c r="EH155" s="517"/>
      <c r="EI155" s="517"/>
      <c r="EJ155" s="517"/>
      <c r="EK155" s="517"/>
      <c r="EL155" s="517"/>
      <c r="EM155" s="517"/>
      <c r="EN155" s="517"/>
      <c r="EO155" s="517"/>
      <c r="EP155" s="517"/>
      <c r="EQ155" s="517"/>
      <c r="ER155" s="517"/>
      <c r="ES155" s="517"/>
      <c r="ET155" s="517"/>
      <c r="EU155" s="517"/>
      <c r="EV155" s="517"/>
    </row>
    <row r="156" spans="1:152" ht="24" thickBot="1" x14ac:dyDescent="0.3">
      <c r="B156" s="512"/>
      <c r="C156" s="513"/>
      <c r="I156" s="514"/>
      <c r="J156" s="514"/>
      <c r="K156" s="514"/>
      <c r="L156" s="514"/>
      <c r="M156" s="514"/>
      <c r="N156" s="515"/>
      <c r="O156" s="515"/>
      <c r="P156" s="514"/>
      <c r="Q156" s="514"/>
      <c r="R156" s="514"/>
      <c r="S156" s="514"/>
      <c r="T156" s="514"/>
      <c r="U156" s="514"/>
      <c r="V156" s="514"/>
      <c r="W156" s="514"/>
      <c r="X156" s="514"/>
      <c r="Y156" s="514"/>
      <c r="Z156" s="514"/>
      <c r="AA156" s="515"/>
      <c r="AB156" s="514"/>
      <c r="AC156" s="514"/>
      <c r="AD156" s="514"/>
      <c r="AE156" s="514"/>
      <c r="AF156" s="514"/>
      <c r="AG156" s="515"/>
      <c r="AH156" s="514"/>
      <c r="AI156" s="514"/>
      <c r="AJ156" s="514"/>
      <c r="AK156" s="514"/>
      <c r="AL156" s="514"/>
      <c r="AM156" s="515"/>
      <c r="AN156" s="516"/>
      <c r="AO156" s="516"/>
      <c r="AP156" s="516"/>
      <c r="AQ156" s="516"/>
      <c r="AR156" s="516"/>
      <c r="AS156" s="516"/>
      <c r="AT156" s="516"/>
      <c r="AU156" s="516"/>
      <c r="AV156" s="516"/>
      <c r="AW156" s="516"/>
      <c r="AX156" s="516"/>
      <c r="AY156" s="516"/>
      <c r="AZ156" s="516"/>
      <c r="BA156" s="516"/>
      <c r="BB156" s="516"/>
      <c r="BC156" s="516"/>
      <c r="BD156" s="516"/>
      <c r="BE156" s="516"/>
      <c r="BF156" s="516"/>
      <c r="BG156" s="516"/>
      <c r="BH156" s="516"/>
      <c r="BI156" s="516"/>
      <c r="BJ156" s="516"/>
      <c r="BK156" s="516"/>
      <c r="BL156" s="516"/>
      <c r="BM156" s="516"/>
      <c r="BN156" s="516"/>
      <c r="BO156" s="516"/>
      <c r="BP156" s="516"/>
      <c r="BQ156" s="516"/>
      <c r="BR156" s="516"/>
      <c r="BS156" s="517"/>
      <c r="BT156" s="517"/>
      <c r="BU156" s="517"/>
      <c r="BV156" s="517"/>
      <c r="BW156" s="517"/>
      <c r="BX156" s="517"/>
      <c r="BY156" s="517"/>
      <c r="BZ156" s="517"/>
      <c r="CA156" s="517"/>
      <c r="CB156" s="517"/>
      <c r="CC156" s="517"/>
      <c r="CD156" s="517"/>
      <c r="CE156" s="517"/>
      <c r="CF156" s="517"/>
      <c r="CG156" s="517"/>
      <c r="CH156" s="517"/>
      <c r="CI156" s="517"/>
      <c r="CJ156" s="517"/>
      <c r="CK156" s="517"/>
      <c r="CL156" s="517"/>
      <c r="CM156" s="517"/>
      <c r="CN156" s="517"/>
      <c r="CO156" s="517"/>
      <c r="CP156" s="517"/>
      <c r="CQ156" s="517"/>
      <c r="CR156" s="517"/>
      <c r="CS156" s="517"/>
      <c r="CT156" s="517"/>
      <c r="CU156" s="517"/>
      <c r="CV156" s="517"/>
      <c r="CW156" s="517"/>
      <c r="CX156" s="517"/>
      <c r="CY156" s="517"/>
      <c r="CZ156" s="517"/>
      <c r="DA156" s="517"/>
      <c r="DB156" s="517"/>
      <c r="DC156" s="517"/>
      <c r="DD156" s="517"/>
      <c r="DE156" s="517"/>
      <c r="DF156" s="517"/>
      <c r="DG156" s="517"/>
      <c r="DH156" s="517"/>
      <c r="DI156" s="517"/>
      <c r="DJ156" s="517"/>
      <c r="DK156" s="517"/>
      <c r="DL156" s="517"/>
      <c r="DM156" s="517"/>
      <c r="DN156" s="517"/>
      <c r="DO156" s="517"/>
      <c r="DP156" s="517"/>
      <c r="DQ156" s="517"/>
      <c r="DR156" s="517"/>
      <c r="DS156" s="517"/>
      <c r="DT156" s="517"/>
      <c r="DU156" s="517"/>
      <c r="DV156" s="517"/>
      <c r="DW156" s="517"/>
      <c r="DX156" s="517"/>
      <c r="DY156" s="517"/>
      <c r="DZ156" s="517"/>
      <c r="EA156" s="517"/>
      <c r="EB156" s="517"/>
      <c r="EC156" s="517"/>
      <c r="ED156" s="517"/>
      <c r="EE156" s="517"/>
      <c r="EF156" s="517"/>
      <c r="EG156" s="517"/>
      <c r="EH156" s="517"/>
      <c r="EI156" s="517"/>
      <c r="EJ156" s="517"/>
      <c r="EK156" s="517"/>
      <c r="EL156" s="517"/>
      <c r="EM156" s="517"/>
      <c r="EN156" s="517"/>
      <c r="EO156" s="517"/>
      <c r="EP156" s="517"/>
      <c r="EQ156" s="517"/>
      <c r="ER156" s="517"/>
      <c r="ES156" s="517"/>
      <c r="ET156" s="517"/>
      <c r="EU156" s="517"/>
      <c r="EV156" s="517"/>
    </row>
    <row r="157" spans="1:152" x14ac:dyDescent="0.25">
      <c r="A157" s="562" t="s">
        <v>482</v>
      </c>
      <c r="B157" s="549" t="s">
        <v>483</v>
      </c>
      <c r="C157" s="551" t="s">
        <v>484</v>
      </c>
      <c r="D157" s="552"/>
      <c r="E157" s="552"/>
      <c r="F157" s="552"/>
      <c r="G157" s="552"/>
      <c r="H157" s="553"/>
      <c r="I157" s="514"/>
      <c r="J157" s="514"/>
      <c r="K157" s="514"/>
      <c r="L157" s="514"/>
      <c r="M157" s="514"/>
      <c r="N157" s="515"/>
      <c r="O157" s="515"/>
      <c r="P157" s="514"/>
      <c r="Q157" s="514"/>
      <c r="R157" s="514"/>
      <c r="S157" s="514"/>
      <c r="T157" s="514"/>
      <c r="U157" s="514"/>
      <c r="V157" s="514"/>
      <c r="W157" s="514"/>
      <c r="X157" s="514"/>
      <c r="Y157" s="514"/>
      <c r="Z157" s="514"/>
      <c r="AA157" s="515"/>
      <c r="AB157" s="514"/>
      <c r="AC157" s="514"/>
      <c r="AD157" s="514"/>
      <c r="AE157" s="514"/>
      <c r="AF157" s="514"/>
      <c r="AG157" s="515"/>
      <c r="AH157" s="514"/>
      <c r="AI157" s="514"/>
      <c r="AJ157" s="514"/>
      <c r="AK157" s="514"/>
      <c r="AL157" s="514"/>
      <c r="AM157" s="515"/>
      <c r="AN157" s="516"/>
      <c r="AO157" s="516"/>
      <c r="AP157" s="516"/>
      <c r="AQ157" s="516"/>
      <c r="AR157" s="516"/>
      <c r="AS157" s="516"/>
      <c r="AT157" s="516"/>
      <c r="AU157" s="516"/>
      <c r="AV157" s="516"/>
      <c r="AW157" s="516"/>
      <c r="AX157" s="516"/>
      <c r="AY157" s="516"/>
      <c r="AZ157" s="516"/>
      <c r="BA157" s="516"/>
      <c r="BB157" s="516"/>
      <c r="BC157" s="516"/>
      <c r="BD157" s="516"/>
      <c r="BE157" s="516"/>
      <c r="BF157" s="516"/>
      <c r="BG157" s="516"/>
      <c r="BH157" s="516"/>
      <c r="BI157" s="516"/>
      <c r="BJ157" s="516"/>
      <c r="BK157" s="516"/>
      <c r="BL157" s="516"/>
      <c r="BM157" s="516"/>
      <c r="BN157" s="516"/>
      <c r="BO157" s="516"/>
      <c r="BP157" s="516"/>
      <c r="BQ157" s="516"/>
      <c r="BR157" s="516"/>
      <c r="BS157" s="517"/>
      <c r="BT157" s="517"/>
      <c r="BU157" s="517"/>
      <c r="BV157" s="517"/>
      <c r="BW157" s="517"/>
      <c r="BX157" s="517"/>
      <c r="BY157" s="517"/>
      <c r="BZ157" s="517"/>
      <c r="CA157" s="517"/>
      <c r="CB157" s="517"/>
      <c r="CC157" s="517"/>
      <c r="CD157" s="517"/>
      <c r="CE157" s="517"/>
      <c r="CF157" s="517"/>
      <c r="CG157" s="517"/>
      <c r="CH157" s="517"/>
      <c r="CI157" s="517"/>
      <c r="CJ157" s="517"/>
      <c r="CK157" s="517"/>
      <c r="CL157" s="517"/>
      <c r="CM157" s="517"/>
      <c r="CN157" s="517"/>
      <c r="CO157" s="517"/>
      <c r="CP157" s="517"/>
      <c r="CQ157" s="517"/>
      <c r="CR157" s="517"/>
      <c r="CS157" s="517"/>
      <c r="CT157" s="517"/>
      <c r="CU157" s="517"/>
      <c r="CV157" s="517"/>
      <c r="CW157" s="517"/>
      <c r="CX157" s="517"/>
      <c r="CY157" s="517"/>
      <c r="CZ157" s="517"/>
      <c r="DA157" s="517"/>
      <c r="DB157" s="517"/>
      <c r="DC157" s="517"/>
      <c r="DD157" s="517"/>
      <c r="DE157" s="517"/>
      <c r="DF157" s="517"/>
      <c r="DG157" s="517"/>
      <c r="DH157" s="517"/>
      <c r="DI157" s="517"/>
      <c r="DJ157" s="517"/>
      <c r="DK157" s="517"/>
      <c r="DL157" s="517"/>
      <c r="DM157" s="517"/>
      <c r="DN157" s="517"/>
      <c r="DO157" s="517"/>
      <c r="DP157" s="517"/>
      <c r="DQ157" s="517"/>
      <c r="DR157" s="517"/>
      <c r="DS157" s="517"/>
      <c r="DT157" s="517"/>
      <c r="DU157" s="517"/>
      <c r="DV157" s="517"/>
      <c r="DW157" s="517"/>
      <c r="DX157" s="517"/>
      <c r="DY157" s="517"/>
      <c r="DZ157" s="517"/>
      <c r="EA157" s="517"/>
      <c r="EB157" s="517"/>
      <c r="EC157" s="517"/>
      <c r="ED157" s="517"/>
      <c r="EE157" s="517"/>
      <c r="EF157" s="517"/>
      <c r="EG157" s="517"/>
      <c r="EH157" s="517"/>
      <c r="EI157" s="517"/>
      <c r="EJ157" s="517"/>
      <c r="EK157" s="517"/>
      <c r="EL157" s="517"/>
      <c r="EM157" s="517"/>
      <c r="EN157" s="517"/>
      <c r="EO157" s="517"/>
      <c r="EP157" s="517"/>
      <c r="EQ157" s="517"/>
      <c r="ER157" s="517"/>
      <c r="ES157" s="517"/>
      <c r="ET157" s="517"/>
      <c r="EU157" s="517"/>
      <c r="EV157" s="517"/>
    </row>
    <row r="158" spans="1:152" ht="27.6" x14ac:dyDescent="0.25">
      <c r="A158" s="563"/>
      <c r="B158" s="550"/>
      <c r="C158" s="518" t="s">
        <v>485</v>
      </c>
      <c r="D158" s="518" t="s">
        <v>486</v>
      </c>
      <c r="E158" s="518" t="s">
        <v>487</v>
      </c>
      <c r="F158" s="518" t="s">
        <v>488</v>
      </c>
      <c r="G158" s="518" t="s">
        <v>489</v>
      </c>
      <c r="H158" s="519" t="s">
        <v>490</v>
      </c>
      <c r="I158" s="514"/>
      <c r="J158" s="514"/>
      <c r="K158" s="514"/>
      <c r="L158" s="514"/>
      <c r="M158" s="514"/>
      <c r="N158" s="515"/>
      <c r="O158" s="515"/>
      <c r="P158" s="514"/>
      <c r="Q158" s="514"/>
      <c r="R158" s="514"/>
      <c r="S158" s="514"/>
      <c r="T158" s="514"/>
      <c r="U158" s="514"/>
      <c r="V158" s="514"/>
      <c r="W158" s="514"/>
      <c r="X158" s="514"/>
      <c r="Y158" s="514"/>
      <c r="Z158" s="514"/>
      <c r="AA158" s="515"/>
      <c r="AB158" s="514"/>
      <c r="AC158" s="514"/>
      <c r="AD158" s="514"/>
      <c r="AE158" s="514"/>
      <c r="AF158" s="514"/>
      <c r="AG158" s="515"/>
      <c r="AH158" s="514"/>
      <c r="AI158" s="514"/>
      <c r="AJ158" s="514"/>
      <c r="AK158" s="514"/>
      <c r="AL158" s="514"/>
      <c r="AM158" s="515"/>
      <c r="AN158" s="516"/>
      <c r="AO158" s="516"/>
      <c r="AP158" s="516"/>
      <c r="AQ158" s="516"/>
      <c r="AR158" s="516"/>
      <c r="AS158" s="516"/>
      <c r="AT158" s="516"/>
      <c r="AU158" s="516"/>
      <c r="AV158" s="516"/>
      <c r="AW158" s="516"/>
      <c r="AX158" s="516"/>
      <c r="AY158" s="516"/>
      <c r="AZ158" s="516"/>
      <c r="BA158" s="516"/>
      <c r="BB158" s="516"/>
      <c r="BC158" s="516"/>
      <c r="BD158" s="516"/>
      <c r="BE158" s="516"/>
      <c r="BF158" s="516"/>
      <c r="BG158" s="516"/>
      <c r="BH158" s="516"/>
      <c r="BI158" s="516"/>
      <c r="BJ158" s="516"/>
      <c r="BK158" s="516"/>
      <c r="BL158" s="516"/>
      <c r="BM158" s="516"/>
      <c r="BN158" s="516"/>
      <c r="BO158" s="516"/>
      <c r="BP158" s="516"/>
      <c r="BQ158" s="516"/>
      <c r="BR158" s="516"/>
      <c r="BS158" s="517"/>
      <c r="BT158" s="517"/>
      <c r="BU158" s="517"/>
      <c r="BV158" s="517"/>
      <c r="BW158" s="517"/>
      <c r="BX158" s="517"/>
      <c r="BY158" s="517"/>
      <c r="BZ158" s="517"/>
      <c r="CA158" s="517"/>
      <c r="CB158" s="517"/>
      <c r="CC158" s="517"/>
      <c r="CD158" s="517"/>
      <c r="CE158" s="517"/>
      <c r="CF158" s="517"/>
      <c r="CG158" s="517"/>
      <c r="CH158" s="517"/>
      <c r="CI158" s="517"/>
      <c r="CJ158" s="517"/>
      <c r="CK158" s="517"/>
      <c r="CL158" s="517"/>
      <c r="CM158" s="517"/>
      <c r="CN158" s="517"/>
      <c r="CO158" s="517"/>
      <c r="CP158" s="517"/>
      <c r="CQ158" s="517"/>
      <c r="CR158" s="517"/>
      <c r="CS158" s="517"/>
      <c r="CT158" s="517"/>
      <c r="CU158" s="517"/>
      <c r="CV158" s="517"/>
      <c r="CW158" s="517"/>
      <c r="CX158" s="517"/>
      <c r="CY158" s="517"/>
      <c r="CZ158" s="517"/>
      <c r="DA158" s="517"/>
      <c r="DB158" s="517"/>
      <c r="DC158" s="517"/>
      <c r="DD158" s="517"/>
      <c r="DE158" s="517"/>
      <c r="DF158" s="517"/>
      <c r="DG158" s="517"/>
      <c r="DH158" s="517"/>
      <c r="DI158" s="517"/>
      <c r="DJ158" s="517"/>
      <c r="DK158" s="517"/>
      <c r="DL158" s="517"/>
      <c r="DM158" s="517"/>
      <c r="DN158" s="517"/>
      <c r="DO158" s="517"/>
      <c r="DP158" s="517"/>
      <c r="DQ158" s="517"/>
      <c r="DR158" s="517"/>
      <c r="DS158" s="517"/>
      <c r="DT158" s="517"/>
      <c r="DU158" s="517"/>
      <c r="DV158" s="517"/>
      <c r="DW158" s="517"/>
      <c r="DX158" s="517"/>
      <c r="DY158" s="517"/>
      <c r="DZ158" s="517"/>
      <c r="EA158" s="517"/>
      <c r="EB158" s="517"/>
      <c r="EC158" s="517"/>
      <c r="ED158" s="517"/>
      <c r="EE158" s="517"/>
      <c r="EF158" s="517"/>
      <c r="EG158" s="517"/>
      <c r="EH158" s="517"/>
      <c r="EI158" s="517"/>
      <c r="EJ158" s="517"/>
      <c r="EK158" s="517"/>
      <c r="EL158" s="517"/>
      <c r="EM158" s="517"/>
      <c r="EN158" s="517"/>
      <c r="EO158" s="517"/>
      <c r="EP158" s="517"/>
      <c r="EQ158" s="517"/>
      <c r="ER158" s="517"/>
      <c r="ES158" s="517"/>
      <c r="ET158" s="517"/>
      <c r="EU158" s="517"/>
      <c r="EV158" s="517"/>
    </row>
    <row r="159" spans="1:152" x14ac:dyDescent="0.25">
      <c r="A159" s="520"/>
      <c r="B159" s="521" t="s">
        <v>37</v>
      </c>
      <c r="C159" s="522">
        <f>SUM(C160,C165)</f>
        <v>173200</v>
      </c>
      <c r="D159" s="522">
        <f t="shared" ref="D159:H159" si="84">SUM(D160,D165)</f>
        <v>714000</v>
      </c>
      <c r="E159" s="522">
        <f t="shared" si="84"/>
        <v>428200</v>
      </c>
      <c r="F159" s="522">
        <f t="shared" si="84"/>
        <v>587100</v>
      </c>
      <c r="G159" s="522">
        <f t="shared" si="84"/>
        <v>479500</v>
      </c>
      <c r="H159" s="523">
        <f t="shared" si="84"/>
        <v>2382000</v>
      </c>
      <c r="I159" s="524"/>
      <c r="J159" s="514"/>
      <c r="K159" s="514"/>
      <c r="L159" s="514"/>
      <c r="M159" s="514"/>
      <c r="N159" s="515"/>
      <c r="O159" s="515"/>
      <c r="P159" s="514"/>
      <c r="Q159" s="514"/>
      <c r="R159" s="514"/>
      <c r="S159" s="514"/>
      <c r="T159" s="514"/>
      <c r="U159" s="514"/>
      <c r="V159" s="514"/>
      <c r="W159" s="514"/>
      <c r="X159" s="514"/>
      <c r="Y159" s="514"/>
      <c r="Z159" s="514"/>
      <c r="AA159" s="515"/>
      <c r="AB159" s="514"/>
      <c r="AC159" s="514"/>
      <c r="AD159" s="514"/>
      <c r="AE159" s="514"/>
      <c r="AF159" s="514"/>
      <c r="AG159" s="515"/>
      <c r="AH159" s="514"/>
      <c r="AI159" s="514"/>
      <c r="AJ159" s="514"/>
      <c r="AK159" s="514"/>
      <c r="AL159" s="514"/>
      <c r="AM159" s="515"/>
      <c r="AN159" s="516"/>
      <c r="AO159" s="516"/>
      <c r="AP159" s="516"/>
      <c r="AQ159" s="516"/>
      <c r="AR159" s="516"/>
      <c r="AS159" s="516"/>
      <c r="AT159" s="516"/>
      <c r="AU159" s="516"/>
      <c r="AV159" s="516"/>
      <c r="AW159" s="516"/>
      <c r="AX159" s="516"/>
      <c r="AY159" s="516"/>
      <c r="AZ159" s="516"/>
      <c r="BA159" s="516"/>
      <c r="BB159" s="516"/>
      <c r="BC159" s="516"/>
      <c r="BD159" s="516"/>
      <c r="BE159" s="516"/>
      <c r="BF159" s="516"/>
      <c r="BG159" s="516"/>
      <c r="BH159" s="516"/>
      <c r="BI159" s="516"/>
      <c r="BJ159" s="516"/>
      <c r="BK159" s="516"/>
      <c r="BL159" s="516"/>
      <c r="BM159" s="516"/>
      <c r="BN159" s="516"/>
      <c r="BO159" s="516"/>
      <c r="BP159" s="516"/>
      <c r="BQ159" s="516"/>
      <c r="BR159" s="516"/>
      <c r="BS159" s="517"/>
      <c r="BT159" s="517"/>
      <c r="BU159" s="517"/>
      <c r="BV159" s="517"/>
      <c r="BW159" s="517"/>
      <c r="BX159" s="517"/>
      <c r="BY159" s="517"/>
      <c r="BZ159" s="517"/>
      <c r="CA159" s="517"/>
      <c r="CB159" s="517"/>
      <c r="CC159" s="517"/>
      <c r="CD159" s="517"/>
      <c r="CE159" s="517"/>
      <c r="CF159" s="517"/>
      <c r="CG159" s="517"/>
      <c r="CH159" s="517"/>
      <c r="CI159" s="517"/>
      <c r="CJ159" s="517"/>
      <c r="CK159" s="517"/>
      <c r="CL159" s="517"/>
      <c r="CM159" s="517"/>
      <c r="CN159" s="517"/>
      <c r="CO159" s="517"/>
      <c r="CP159" s="517"/>
      <c r="CQ159" s="517"/>
      <c r="CR159" s="517"/>
      <c r="CS159" s="517"/>
      <c r="CT159" s="517"/>
      <c r="CU159" s="517"/>
      <c r="CV159" s="517"/>
      <c r="CW159" s="517"/>
      <c r="CX159" s="517"/>
      <c r="CY159" s="517"/>
      <c r="CZ159" s="517"/>
      <c r="DA159" s="517"/>
      <c r="DB159" s="517"/>
      <c r="DC159" s="517"/>
      <c r="DD159" s="517"/>
      <c r="DE159" s="517"/>
      <c r="DF159" s="517"/>
      <c r="DG159" s="517"/>
      <c r="DH159" s="517"/>
      <c r="DI159" s="517"/>
      <c r="DJ159" s="517"/>
      <c r="DK159" s="517"/>
      <c r="DL159" s="517"/>
      <c r="DM159" s="517"/>
      <c r="DN159" s="517"/>
      <c r="DO159" s="517"/>
      <c r="DP159" s="517"/>
      <c r="DQ159" s="517"/>
      <c r="DR159" s="517"/>
      <c r="DS159" s="517"/>
      <c r="DT159" s="517"/>
      <c r="DU159" s="517"/>
      <c r="DV159" s="517"/>
      <c r="DW159" s="517"/>
      <c r="DX159" s="517"/>
      <c r="DY159" s="517"/>
      <c r="DZ159" s="517"/>
      <c r="EA159" s="517"/>
      <c r="EB159" s="517"/>
      <c r="EC159" s="517"/>
      <c r="ED159" s="517"/>
      <c r="EE159" s="517"/>
      <c r="EF159" s="517"/>
      <c r="EG159" s="517"/>
      <c r="EH159" s="517"/>
      <c r="EI159" s="517"/>
      <c r="EJ159" s="517"/>
      <c r="EK159" s="517"/>
      <c r="EL159" s="517"/>
      <c r="EM159" s="517"/>
      <c r="EN159" s="517"/>
      <c r="EO159" s="517"/>
      <c r="EP159" s="517"/>
      <c r="EQ159" s="517"/>
      <c r="ER159" s="517"/>
      <c r="ES159" s="517"/>
      <c r="ET159" s="517"/>
      <c r="EU159" s="517"/>
      <c r="EV159" s="517"/>
    </row>
    <row r="160" spans="1:152" s="39" customFormat="1" ht="72" x14ac:dyDescent="0.25">
      <c r="A160" s="525">
        <f t="shared" ref="A160:H162" si="85">A11</f>
        <v>1</v>
      </c>
      <c r="B160" s="526" t="str">
        <f t="shared" si="85"/>
        <v>შეიქმნას ხელსაყრელი სამართლებრივი გარემო აივ-ზე და ტუბერკულოზზე ეროვნული რეაგირების შეუფერხებელი განხორციელებისთვის და სამოქალაქო საზოგადოების ორგანიზაციების მეტი ჩართულობის მისაღწევად</v>
      </c>
      <c r="C160" s="527">
        <f t="shared" si="85"/>
        <v>7200</v>
      </c>
      <c r="D160" s="527">
        <f t="shared" si="85"/>
        <v>51400</v>
      </c>
      <c r="E160" s="527">
        <f t="shared" si="85"/>
        <v>10400</v>
      </c>
      <c r="F160" s="527">
        <f t="shared" si="85"/>
        <v>0</v>
      </c>
      <c r="G160" s="527">
        <f t="shared" si="85"/>
        <v>0</v>
      </c>
      <c r="H160" s="528">
        <f t="shared" si="85"/>
        <v>69000</v>
      </c>
      <c r="I160" s="524"/>
      <c r="J160" s="529"/>
      <c r="K160" s="529"/>
      <c r="L160" s="529"/>
      <c r="M160" s="529"/>
      <c r="N160" s="529"/>
      <c r="O160" s="529"/>
      <c r="P160" s="529"/>
      <c r="Q160" s="529"/>
      <c r="R160" s="529"/>
      <c r="S160" s="529"/>
      <c r="T160" s="529"/>
      <c r="U160" s="529"/>
      <c r="V160" s="529"/>
      <c r="W160" s="529"/>
      <c r="X160" s="529"/>
      <c r="Y160" s="529"/>
      <c r="Z160" s="529"/>
      <c r="AA160" s="529"/>
      <c r="AB160" s="529"/>
      <c r="AC160" s="529"/>
      <c r="AD160" s="529"/>
      <c r="AE160" s="529"/>
      <c r="AF160" s="529"/>
      <c r="AG160" s="529"/>
      <c r="AH160" s="529"/>
      <c r="AI160" s="529"/>
      <c r="AJ160" s="529"/>
      <c r="AK160" s="529"/>
      <c r="AL160" s="529"/>
      <c r="AM160" s="529"/>
      <c r="AN160" s="529"/>
      <c r="AO160" s="529"/>
      <c r="AP160" s="529"/>
      <c r="AQ160" s="529"/>
      <c r="AR160" s="529"/>
      <c r="AS160" s="529"/>
      <c r="AT160" s="529"/>
      <c r="AU160" s="529"/>
      <c r="AV160" s="529"/>
      <c r="AW160" s="529"/>
      <c r="AX160" s="529"/>
      <c r="AY160" s="529"/>
      <c r="AZ160" s="529"/>
      <c r="BA160" s="529"/>
      <c r="BB160" s="529"/>
      <c r="BC160" s="529"/>
      <c r="BD160" s="529"/>
      <c r="BE160" s="529"/>
      <c r="BF160" s="529"/>
      <c r="BG160" s="529"/>
      <c r="BH160" s="529"/>
      <c r="BI160" s="529"/>
      <c r="BJ160" s="529"/>
      <c r="BK160" s="529"/>
      <c r="BL160" s="529"/>
      <c r="BM160" s="529"/>
      <c r="BN160" s="529"/>
      <c r="BO160" s="529"/>
      <c r="BP160" s="529"/>
      <c r="BQ160" s="529"/>
      <c r="BR160" s="529"/>
      <c r="BS160" s="530"/>
      <c r="BT160" s="530"/>
      <c r="BU160" s="530"/>
      <c r="BV160" s="530"/>
      <c r="BW160" s="530"/>
      <c r="BX160" s="530"/>
      <c r="BY160" s="530"/>
      <c r="BZ160" s="530"/>
      <c r="CA160" s="530"/>
      <c r="CB160" s="530"/>
      <c r="CC160" s="530"/>
      <c r="CD160" s="530"/>
      <c r="CE160" s="530"/>
      <c r="CF160" s="530"/>
      <c r="CG160" s="530"/>
      <c r="CH160" s="530"/>
      <c r="CI160" s="530"/>
      <c r="CJ160" s="530"/>
      <c r="CK160" s="530"/>
      <c r="CL160" s="530"/>
      <c r="CM160" s="530"/>
      <c r="CN160" s="530"/>
      <c r="CO160" s="530"/>
      <c r="CP160" s="530"/>
      <c r="CQ160" s="530"/>
      <c r="CR160" s="530"/>
      <c r="CS160" s="530"/>
      <c r="CT160" s="530"/>
      <c r="CU160" s="530"/>
      <c r="CV160" s="530"/>
      <c r="CW160" s="530"/>
      <c r="CX160" s="530"/>
      <c r="CY160" s="530"/>
      <c r="CZ160" s="530"/>
      <c r="DA160" s="530"/>
      <c r="DB160" s="530"/>
      <c r="DC160" s="530"/>
      <c r="DD160" s="530"/>
      <c r="DE160" s="530"/>
      <c r="DF160" s="530"/>
      <c r="DG160" s="530"/>
      <c r="DH160" s="530"/>
      <c r="DI160" s="530"/>
      <c r="DJ160" s="530"/>
      <c r="DK160" s="530"/>
      <c r="DL160" s="530"/>
      <c r="DM160" s="530"/>
      <c r="DN160" s="530"/>
      <c r="DO160" s="530"/>
      <c r="DP160" s="530"/>
      <c r="DQ160" s="530"/>
      <c r="DR160" s="530"/>
      <c r="DS160" s="530"/>
      <c r="DT160" s="530"/>
      <c r="DU160" s="530"/>
      <c r="DV160" s="530"/>
      <c r="DW160" s="530"/>
      <c r="DX160" s="530"/>
      <c r="DY160" s="530"/>
      <c r="DZ160" s="530"/>
      <c r="EA160" s="530"/>
      <c r="EB160" s="530"/>
      <c r="EC160" s="530"/>
      <c r="ED160" s="530"/>
      <c r="EE160" s="530"/>
      <c r="EF160" s="530"/>
      <c r="EG160" s="530"/>
      <c r="EH160" s="530"/>
      <c r="EI160" s="530"/>
      <c r="EJ160" s="530"/>
      <c r="EK160" s="530"/>
      <c r="EL160" s="530"/>
      <c r="EM160" s="530"/>
      <c r="EN160" s="530"/>
      <c r="EO160" s="530"/>
      <c r="EP160" s="530"/>
      <c r="EQ160" s="530"/>
      <c r="ER160" s="530"/>
      <c r="ES160" s="530"/>
      <c r="ET160" s="530"/>
      <c r="EU160" s="530"/>
      <c r="EV160" s="530"/>
    </row>
    <row r="161" spans="1:152" s="39" customFormat="1" x14ac:dyDescent="0.25">
      <c r="A161" s="531">
        <f>A12</f>
        <v>1.1000000000000001</v>
      </c>
      <c r="B161" s="532" t="str">
        <f t="shared" si="85"/>
        <v>პოლიტიკური გარემო</v>
      </c>
      <c r="C161" s="533">
        <f t="shared" si="85"/>
        <v>7200</v>
      </c>
      <c r="D161" s="533">
        <f t="shared" si="85"/>
        <v>51400</v>
      </c>
      <c r="E161" s="533">
        <f t="shared" si="85"/>
        <v>10400</v>
      </c>
      <c r="F161" s="533">
        <f t="shared" si="85"/>
        <v>0</v>
      </c>
      <c r="G161" s="533">
        <f t="shared" si="85"/>
        <v>0</v>
      </c>
      <c r="H161" s="534">
        <f t="shared" si="85"/>
        <v>69000</v>
      </c>
      <c r="I161" s="524"/>
      <c r="J161" s="529"/>
      <c r="K161" s="529"/>
      <c r="L161" s="529"/>
      <c r="M161" s="529"/>
      <c r="N161" s="529"/>
      <c r="O161" s="529"/>
      <c r="P161" s="529"/>
      <c r="Q161" s="529"/>
      <c r="R161" s="529"/>
      <c r="S161" s="529"/>
      <c r="T161" s="529"/>
      <c r="U161" s="529"/>
      <c r="V161" s="529"/>
      <c r="W161" s="529"/>
      <c r="X161" s="529"/>
      <c r="Y161" s="529"/>
      <c r="Z161" s="529"/>
      <c r="AA161" s="529"/>
      <c r="AB161" s="529"/>
      <c r="AC161" s="529"/>
      <c r="AD161" s="529"/>
      <c r="AE161" s="529"/>
      <c r="AF161" s="529"/>
      <c r="AG161" s="529"/>
      <c r="AH161" s="529"/>
      <c r="AI161" s="529"/>
      <c r="AJ161" s="529"/>
      <c r="AK161" s="529"/>
      <c r="AL161" s="529"/>
      <c r="AM161" s="529"/>
      <c r="AN161" s="529"/>
      <c r="AO161" s="529"/>
      <c r="AP161" s="529"/>
      <c r="AQ161" s="529"/>
      <c r="AR161" s="529"/>
      <c r="AS161" s="529"/>
      <c r="AT161" s="529"/>
      <c r="AU161" s="529"/>
      <c r="AV161" s="529"/>
      <c r="AW161" s="529"/>
      <c r="AX161" s="529"/>
      <c r="AY161" s="529"/>
      <c r="AZ161" s="529"/>
      <c r="BA161" s="529"/>
      <c r="BB161" s="529"/>
      <c r="BC161" s="529"/>
      <c r="BD161" s="529"/>
      <c r="BE161" s="529"/>
      <c r="BF161" s="529"/>
      <c r="BG161" s="529"/>
      <c r="BH161" s="529"/>
      <c r="BI161" s="529"/>
      <c r="BJ161" s="529"/>
      <c r="BK161" s="529"/>
      <c r="BL161" s="529"/>
      <c r="BM161" s="529"/>
      <c r="BN161" s="529"/>
      <c r="BO161" s="529"/>
      <c r="BP161" s="529"/>
      <c r="BQ161" s="529"/>
      <c r="BR161" s="529"/>
      <c r="BS161" s="530"/>
      <c r="BT161" s="530"/>
      <c r="BU161" s="530"/>
      <c r="BV161" s="530"/>
      <c r="BW161" s="530"/>
      <c r="BX161" s="530"/>
      <c r="BY161" s="530"/>
      <c r="BZ161" s="530"/>
      <c r="CA161" s="530"/>
      <c r="CB161" s="530"/>
      <c r="CC161" s="530"/>
      <c r="CD161" s="530"/>
      <c r="CE161" s="530"/>
      <c r="CF161" s="530"/>
      <c r="CG161" s="530"/>
      <c r="CH161" s="530"/>
      <c r="CI161" s="530"/>
      <c r="CJ161" s="530"/>
      <c r="CK161" s="530"/>
      <c r="CL161" s="530"/>
      <c r="CM161" s="530"/>
      <c r="CN161" s="530"/>
      <c r="CO161" s="530"/>
      <c r="CP161" s="530"/>
      <c r="CQ161" s="530"/>
      <c r="CR161" s="530"/>
      <c r="CS161" s="530"/>
      <c r="CT161" s="530"/>
      <c r="CU161" s="530"/>
      <c r="CV161" s="530"/>
      <c r="CW161" s="530"/>
      <c r="CX161" s="530"/>
      <c r="CY161" s="530"/>
      <c r="CZ161" s="530"/>
      <c r="DA161" s="530"/>
      <c r="DB161" s="530"/>
      <c r="DC161" s="530"/>
      <c r="DD161" s="530"/>
      <c r="DE161" s="530"/>
      <c r="DF161" s="530"/>
      <c r="DG161" s="530"/>
      <c r="DH161" s="530"/>
      <c r="DI161" s="530"/>
      <c r="DJ161" s="530"/>
      <c r="DK161" s="530"/>
      <c r="DL161" s="530"/>
      <c r="DM161" s="530"/>
      <c r="DN161" s="530"/>
      <c r="DO161" s="530"/>
      <c r="DP161" s="530"/>
      <c r="DQ161" s="530"/>
      <c r="DR161" s="530"/>
      <c r="DS161" s="530"/>
      <c r="DT161" s="530"/>
      <c r="DU161" s="530"/>
      <c r="DV161" s="530"/>
      <c r="DW161" s="530"/>
      <c r="DX161" s="530"/>
      <c r="DY161" s="530"/>
      <c r="DZ161" s="530"/>
      <c r="EA161" s="530"/>
      <c r="EB161" s="530"/>
      <c r="EC161" s="530"/>
      <c r="ED161" s="530"/>
      <c r="EE161" s="530"/>
      <c r="EF161" s="530"/>
      <c r="EG161" s="530"/>
      <c r="EH161" s="530"/>
      <c r="EI161" s="530"/>
      <c r="EJ161" s="530"/>
      <c r="EK161" s="530"/>
      <c r="EL161" s="530"/>
      <c r="EM161" s="530"/>
      <c r="EN161" s="530"/>
      <c r="EO161" s="530"/>
      <c r="EP161" s="530"/>
      <c r="EQ161" s="530"/>
      <c r="ER161" s="530"/>
      <c r="ES161" s="530"/>
      <c r="ET161" s="530"/>
      <c r="EU161" s="530"/>
      <c r="EV161" s="530"/>
    </row>
    <row r="162" spans="1:152" ht="28.8" x14ac:dyDescent="0.25">
      <c r="A162" s="535" t="str">
        <f>A13</f>
        <v>1.1.1</v>
      </c>
      <c r="B162" s="536" t="str">
        <f t="shared" si="85"/>
        <v xml:space="preserve">შეიქმნას ხელსაყრელი სამართლებრივი გარემო აივ-ზე ეროვნული რეაგირებისთვის  </v>
      </c>
      <c r="C162" s="537">
        <f t="shared" si="85"/>
        <v>7200</v>
      </c>
      <c r="D162" s="537">
        <f t="shared" si="85"/>
        <v>22000</v>
      </c>
      <c r="E162" s="537">
        <f t="shared" si="85"/>
        <v>0</v>
      </c>
      <c r="F162" s="537">
        <f t="shared" si="85"/>
        <v>0</v>
      </c>
      <c r="G162" s="537">
        <f t="shared" si="85"/>
        <v>0</v>
      </c>
      <c r="H162" s="538">
        <f t="shared" si="85"/>
        <v>29200</v>
      </c>
      <c r="I162" s="524"/>
      <c r="J162" s="514"/>
      <c r="K162" s="514"/>
      <c r="L162" s="514"/>
      <c r="M162" s="514"/>
      <c r="N162" s="515"/>
      <c r="O162" s="515"/>
      <c r="P162" s="514"/>
      <c r="Q162" s="514"/>
      <c r="R162" s="514"/>
      <c r="S162" s="514"/>
      <c r="T162" s="514"/>
      <c r="U162" s="514"/>
      <c r="V162" s="514"/>
      <c r="W162" s="514"/>
      <c r="X162" s="514"/>
      <c r="Y162" s="514"/>
      <c r="Z162" s="514"/>
      <c r="AA162" s="515"/>
      <c r="AB162" s="514"/>
      <c r="AC162" s="514"/>
      <c r="AD162" s="514"/>
      <c r="AE162" s="514"/>
      <c r="AF162" s="514"/>
      <c r="AG162" s="515"/>
      <c r="AH162" s="514"/>
      <c r="AI162" s="514"/>
      <c r="AJ162" s="514"/>
      <c r="AK162" s="514"/>
      <c r="AL162" s="514"/>
      <c r="AM162" s="515"/>
      <c r="AN162" s="516"/>
      <c r="AO162" s="516"/>
      <c r="AP162" s="516"/>
      <c r="AQ162" s="516"/>
      <c r="AR162" s="516"/>
      <c r="AS162" s="516"/>
      <c r="AT162" s="516"/>
      <c r="AU162" s="516"/>
      <c r="AV162" s="516"/>
      <c r="AW162" s="516"/>
      <c r="AX162" s="516"/>
      <c r="AY162" s="516"/>
      <c r="AZ162" s="516"/>
      <c r="BA162" s="516"/>
      <c r="BB162" s="516"/>
      <c r="BC162" s="516"/>
      <c r="BD162" s="516"/>
      <c r="BE162" s="516"/>
      <c r="BF162" s="516"/>
      <c r="BG162" s="516"/>
      <c r="BH162" s="516"/>
      <c r="BI162" s="516"/>
      <c r="BJ162" s="516"/>
      <c r="BK162" s="516"/>
      <c r="BL162" s="516"/>
      <c r="BM162" s="516"/>
      <c r="BN162" s="516"/>
      <c r="BO162" s="516"/>
      <c r="BP162" s="516"/>
      <c r="BQ162" s="516"/>
      <c r="BR162" s="516"/>
      <c r="BS162" s="517"/>
      <c r="BT162" s="517"/>
      <c r="BU162" s="517"/>
      <c r="BV162" s="517"/>
      <c r="BW162" s="517"/>
      <c r="BX162" s="517"/>
      <c r="BY162" s="517"/>
      <c r="BZ162" s="517"/>
      <c r="CA162" s="517"/>
      <c r="CB162" s="517"/>
      <c r="CC162" s="517"/>
      <c r="CD162" s="517"/>
      <c r="CE162" s="517"/>
      <c r="CF162" s="517"/>
      <c r="CG162" s="517"/>
      <c r="CH162" s="517"/>
      <c r="CI162" s="517"/>
      <c r="CJ162" s="517"/>
      <c r="CK162" s="517"/>
      <c r="CL162" s="517"/>
      <c r="CM162" s="517"/>
      <c r="CN162" s="517"/>
      <c r="CO162" s="517"/>
      <c r="CP162" s="517"/>
      <c r="CQ162" s="517"/>
      <c r="CR162" s="517"/>
      <c r="CS162" s="517"/>
      <c r="CT162" s="517"/>
      <c r="CU162" s="517"/>
      <c r="CV162" s="517"/>
      <c r="CW162" s="517"/>
      <c r="CX162" s="517"/>
      <c r="CY162" s="517"/>
      <c r="CZ162" s="517"/>
      <c r="DA162" s="517"/>
      <c r="DB162" s="517"/>
      <c r="DC162" s="517"/>
      <c r="DD162" s="517"/>
      <c r="DE162" s="517"/>
      <c r="DF162" s="517"/>
      <c r="DG162" s="517"/>
      <c r="DH162" s="517"/>
      <c r="DI162" s="517"/>
      <c r="DJ162" s="517"/>
      <c r="DK162" s="517"/>
      <c r="DL162" s="517"/>
      <c r="DM162" s="517"/>
      <c r="DN162" s="517"/>
      <c r="DO162" s="517"/>
      <c r="DP162" s="517"/>
      <c r="DQ162" s="517"/>
      <c r="DR162" s="517"/>
      <c r="DS162" s="517"/>
      <c r="DT162" s="517"/>
      <c r="DU162" s="517"/>
      <c r="DV162" s="517"/>
      <c r="DW162" s="517"/>
      <c r="DX162" s="517"/>
      <c r="DY162" s="517"/>
      <c r="DZ162" s="517"/>
      <c r="EA162" s="517"/>
      <c r="EB162" s="517"/>
      <c r="EC162" s="517"/>
      <c r="ED162" s="517"/>
      <c r="EE162" s="517"/>
      <c r="EF162" s="517"/>
      <c r="EG162" s="517"/>
      <c r="EH162" s="517"/>
      <c r="EI162" s="517"/>
      <c r="EJ162" s="517"/>
      <c r="EK162" s="517"/>
      <c r="EL162" s="517"/>
      <c r="EM162" s="517"/>
      <c r="EN162" s="517"/>
      <c r="EO162" s="517"/>
      <c r="EP162" s="517"/>
      <c r="EQ162" s="517"/>
      <c r="ER162" s="517"/>
      <c r="ES162" s="517"/>
      <c r="ET162" s="517"/>
      <c r="EU162" s="517"/>
      <c r="EV162" s="517"/>
    </row>
    <row r="163" spans="1:152" ht="57.6" x14ac:dyDescent="0.25">
      <c r="A163" s="539" t="str">
        <f t="shared" ref="A163:H163" si="86">A22</f>
        <v>1.1.2</v>
      </c>
      <c r="B163" s="501" t="str">
        <f t="shared" si="86"/>
        <v>ხელსაყრელი სამართლებრივი გარემოს შექმნა სამოქალაქო საზოგადების ორგანიზეციების ჩართულობისთვის აივ და ტუბერკულოზზე ეროვნულ რეაგირებაში</v>
      </c>
      <c r="C163" s="537">
        <f t="shared" si="86"/>
        <v>0</v>
      </c>
      <c r="D163" s="537">
        <f t="shared" si="86"/>
        <v>29400</v>
      </c>
      <c r="E163" s="537">
        <f t="shared" si="86"/>
        <v>10400</v>
      </c>
      <c r="F163" s="537">
        <f t="shared" si="86"/>
        <v>0</v>
      </c>
      <c r="G163" s="537">
        <f t="shared" si="86"/>
        <v>0</v>
      </c>
      <c r="H163" s="538">
        <f t="shared" si="86"/>
        <v>39800</v>
      </c>
      <c r="I163" s="524"/>
      <c r="J163" s="514"/>
      <c r="K163" s="514"/>
      <c r="L163" s="514"/>
      <c r="M163" s="514"/>
      <c r="N163" s="515"/>
      <c r="O163" s="515"/>
      <c r="P163" s="514"/>
      <c r="Q163" s="514"/>
      <c r="R163" s="514"/>
      <c r="S163" s="514"/>
      <c r="T163" s="514"/>
      <c r="U163" s="514"/>
      <c r="V163" s="514"/>
      <c r="W163" s="514"/>
      <c r="X163" s="514"/>
      <c r="Y163" s="514"/>
      <c r="Z163" s="514"/>
      <c r="AA163" s="515"/>
      <c r="AB163" s="514"/>
      <c r="AC163" s="514"/>
      <c r="AD163" s="514"/>
      <c r="AE163" s="514"/>
      <c r="AF163" s="514"/>
      <c r="AG163" s="515"/>
      <c r="AH163" s="514"/>
      <c r="AI163" s="514"/>
      <c r="AJ163" s="514"/>
      <c r="AK163" s="514"/>
      <c r="AL163" s="514"/>
      <c r="AM163" s="515"/>
      <c r="AN163" s="516"/>
      <c r="AO163" s="516"/>
      <c r="AP163" s="516"/>
      <c r="AQ163" s="516"/>
      <c r="AR163" s="516"/>
      <c r="AS163" s="516"/>
      <c r="AT163" s="516"/>
      <c r="AU163" s="516"/>
      <c r="AV163" s="516"/>
      <c r="AW163" s="516"/>
      <c r="AX163" s="516"/>
      <c r="AY163" s="516"/>
      <c r="AZ163" s="516"/>
      <c r="BA163" s="516"/>
      <c r="BB163" s="516"/>
      <c r="BC163" s="516"/>
      <c r="BD163" s="516"/>
      <c r="BE163" s="516"/>
      <c r="BF163" s="516"/>
      <c r="BG163" s="516"/>
      <c r="BH163" s="516"/>
      <c r="BI163" s="516"/>
      <c r="BJ163" s="516"/>
      <c r="BK163" s="516"/>
      <c r="BL163" s="516"/>
      <c r="BM163" s="516"/>
      <c r="BN163" s="516"/>
      <c r="BO163" s="516"/>
      <c r="BP163" s="516"/>
      <c r="BQ163" s="516"/>
      <c r="BR163" s="516"/>
      <c r="BS163" s="517"/>
      <c r="BT163" s="517"/>
      <c r="BU163" s="517"/>
      <c r="BV163" s="517"/>
      <c r="BW163" s="517"/>
      <c r="BX163" s="517"/>
      <c r="BY163" s="517"/>
      <c r="BZ163" s="517"/>
      <c r="CA163" s="517"/>
      <c r="CB163" s="517"/>
      <c r="CC163" s="517"/>
      <c r="CD163" s="517"/>
      <c r="CE163" s="517"/>
      <c r="CF163" s="517"/>
      <c r="CG163" s="517"/>
      <c r="CH163" s="517"/>
      <c r="CI163" s="517"/>
      <c r="CJ163" s="517"/>
      <c r="CK163" s="517"/>
      <c r="CL163" s="517"/>
      <c r="CM163" s="517"/>
      <c r="CN163" s="517"/>
      <c r="CO163" s="517"/>
      <c r="CP163" s="517"/>
      <c r="CQ163" s="517"/>
      <c r="CR163" s="517"/>
      <c r="CS163" s="517"/>
      <c r="CT163" s="517"/>
      <c r="CU163" s="517"/>
      <c r="CV163" s="517"/>
      <c r="CW163" s="517"/>
      <c r="CX163" s="517"/>
      <c r="CY163" s="517"/>
      <c r="CZ163" s="517"/>
      <c r="DA163" s="517"/>
      <c r="DB163" s="517"/>
      <c r="DC163" s="517"/>
      <c r="DD163" s="517"/>
      <c r="DE163" s="517"/>
      <c r="DF163" s="517"/>
      <c r="DG163" s="517"/>
      <c r="DH163" s="517"/>
      <c r="DI163" s="517"/>
      <c r="DJ163" s="517"/>
      <c r="DK163" s="517"/>
      <c r="DL163" s="517"/>
      <c r="DM163" s="517"/>
      <c r="DN163" s="517"/>
      <c r="DO163" s="517"/>
      <c r="DP163" s="517"/>
      <c r="DQ163" s="517"/>
      <c r="DR163" s="517"/>
      <c r="DS163" s="517"/>
      <c r="DT163" s="517"/>
      <c r="DU163" s="517"/>
      <c r="DV163" s="517"/>
      <c r="DW163" s="517"/>
      <c r="DX163" s="517"/>
      <c r="DY163" s="517"/>
      <c r="DZ163" s="517"/>
      <c r="EA163" s="517"/>
      <c r="EB163" s="517"/>
      <c r="EC163" s="517"/>
      <c r="ED163" s="517"/>
      <c r="EE163" s="517"/>
      <c r="EF163" s="517"/>
      <c r="EG163" s="517"/>
      <c r="EH163" s="517"/>
      <c r="EI163" s="517"/>
      <c r="EJ163" s="517"/>
      <c r="EK163" s="517"/>
      <c r="EL163" s="517"/>
      <c r="EM163" s="517"/>
      <c r="EN163" s="517"/>
      <c r="EO163" s="517"/>
      <c r="EP163" s="517"/>
      <c r="EQ163" s="517"/>
      <c r="ER163" s="517"/>
      <c r="ES163" s="517"/>
      <c r="ET163" s="517"/>
      <c r="EU163" s="517"/>
      <c r="EV163" s="517"/>
    </row>
    <row r="164" spans="1:152" x14ac:dyDescent="0.25">
      <c r="A164" s="531">
        <f>A31</f>
        <v>1.2</v>
      </c>
      <c r="B164" s="532" t="str">
        <f t="shared" ref="B164:H167" si="87">B31</f>
        <v>ეკონომიკური გარემო</v>
      </c>
      <c r="C164" s="533">
        <f t="shared" si="87"/>
        <v>0</v>
      </c>
      <c r="D164" s="533">
        <f t="shared" si="87"/>
        <v>0</v>
      </c>
      <c r="E164" s="533">
        <f t="shared" si="87"/>
        <v>0</v>
      </c>
      <c r="F164" s="533">
        <f t="shared" si="87"/>
        <v>0</v>
      </c>
      <c r="G164" s="533">
        <f t="shared" si="87"/>
        <v>0</v>
      </c>
      <c r="H164" s="534">
        <f t="shared" si="87"/>
        <v>0</v>
      </c>
      <c r="I164" s="524"/>
      <c r="J164" s="514"/>
      <c r="K164" s="514"/>
      <c r="L164" s="514"/>
      <c r="M164" s="514"/>
      <c r="N164" s="515"/>
      <c r="O164" s="515"/>
      <c r="P164" s="514"/>
      <c r="Q164" s="514"/>
      <c r="R164" s="514"/>
      <c r="S164" s="514"/>
      <c r="T164" s="514"/>
      <c r="U164" s="514"/>
      <c r="V164" s="514"/>
      <c r="W164" s="514"/>
      <c r="X164" s="514"/>
      <c r="Y164" s="514"/>
      <c r="Z164" s="514"/>
      <c r="AA164" s="515"/>
      <c r="AB164" s="514"/>
      <c r="AC164" s="514"/>
      <c r="AD164" s="514"/>
      <c r="AE164" s="514"/>
      <c r="AF164" s="514"/>
      <c r="AG164" s="515"/>
      <c r="AH164" s="514"/>
      <c r="AI164" s="514"/>
      <c r="AJ164" s="514"/>
      <c r="AK164" s="514"/>
      <c r="AL164" s="514"/>
      <c r="AM164" s="515"/>
      <c r="AN164" s="516"/>
      <c r="AO164" s="516"/>
      <c r="AP164" s="516"/>
      <c r="AQ164" s="516"/>
      <c r="AR164" s="516"/>
      <c r="AS164" s="516"/>
      <c r="AT164" s="516"/>
      <c r="AU164" s="516"/>
      <c r="AV164" s="516"/>
      <c r="AW164" s="516"/>
      <c r="AX164" s="516"/>
      <c r="AY164" s="516"/>
      <c r="AZ164" s="516"/>
      <c r="BA164" s="516"/>
      <c r="BB164" s="516"/>
      <c r="BC164" s="516"/>
      <c r="BD164" s="516"/>
      <c r="BE164" s="516"/>
      <c r="BF164" s="516"/>
      <c r="BG164" s="516"/>
      <c r="BH164" s="516"/>
      <c r="BI164" s="516"/>
      <c r="BJ164" s="516"/>
      <c r="BK164" s="516"/>
      <c r="BL164" s="516"/>
      <c r="BM164" s="516"/>
      <c r="BN164" s="516"/>
      <c r="BO164" s="516"/>
      <c r="BP164" s="516"/>
      <c r="BQ164" s="516"/>
      <c r="BR164" s="516"/>
      <c r="BS164" s="517"/>
      <c r="BT164" s="517"/>
      <c r="BU164" s="517"/>
      <c r="BV164" s="517"/>
      <c r="BW164" s="517"/>
      <c r="BX164" s="517"/>
      <c r="BY164" s="517"/>
      <c r="BZ164" s="517"/>
      <c r="CA164" s="517"/>
      <c r="CB164" s="517"/>
      <c r="CC164" s="517"/>
      <c r="CD164" s="517"/>
      <c r="CE164" s="517"/>
      <c r="CF164" s="517"/>
      <c r="CG164" s="517"/>
      <c r="CH164" s="517"/>
      <c r="CI164" s="517"/>
      <c r="CJ164" s="517"/>
      <c r="CK164" s="517"/>
      <c r="CL164" s="517"/>
      <c r="CM164" s="517"/>
      <c r="CN164" s="517"/>
      <c r="CO164" s="517"/>
      <c r="CP164" s="517"/>
      <c r="CQ164" s="517"/>
      <c r="CR164" s="517"/>
      <c r="CS164" s="517"/>
      <c r="CT164" s="517"/>
      <c r="CU164" s="517"/>
      <c r="CV164" s="517"/>
      <c r="CW164" s="517"/>
      <c r="CX164" s="517"/>
      <c r="CY164" s="517"/>
      <c r="CZ164" s="517"/>
      <c r="DA164" s="517"/>
      <c r="DB164" s="517"/>
      <c r="DC164" s="517"/>
      <c r="DD164" s="517"/>
      <c r="DE164" s="517"/>
      <c r="DF164" s="517"/>
      <c r="DG164" s="517"/>
      <c r="DH164" s="517"/>
      <c r="DI164" s="517"/>
      <c r="DJ164" s="517"/>
      <c r="DK164" s="517"/>
      <c r="DL164" s="517"/>
      <c r="DM164" s="517"/>
      <c r="DN164" s="517"/>
      <c r="DO164" s="517"/>
      <c r="DP164" s="517"/>
      <c r="DQ164" s="517"/>
      <c r="DR164" s="517"/>
      <c r="DS164" s="517"/>
      <c r="DT164" s="517"/>
      <c r="DU164" s="517"/>
      <c r="DV164" s="517"/>
      <c r="DW164" s="517"/>
      <c r="DX164" s="517"/>
      <c r="DY164" s="517"/>
      <c r="DZ164" s="517"/>
      <c r="EA164" s="517"/>
      <c r="EB164" s="517"/>
      <c r="EC164" s="517"/>
      <c r="ED164" s="517"/>
      <c r="EE164" s="517"/>
      <c r="EF164" s="517"/>
      <c r="EG164" s="517"/>
      <c r="EH164" s="517"/>
      <c r="EI164" s="517"/>
      <c r="EJ164" s="517"/>
      <c r="EK164" s="517"/>
      <c r="EL164" s="517"/>
      <c r="EM164" s="517"/>
      <c r="EN164" s="517"/>
      <c r="EO164" s="517"/>
      <c r="EP164" s="517"/>
      <c r="EQ164" s="517"/>
      <c r="ER164" s="517"/>
      <c r="ES164" s="517"/>
      <c r="ET164" s="517"/>
      <c r="EU164" s="517"/>
      <c r="EV164" s="517"/>
    </row>
    <row r="165" spans="1:152" s="39" customFormat="1" ht="115.2" x14ac:dyDescent="0.25">
      <c r="A165" s="525">
        <f>A32</f>
        <v>2</v>
      </c>
      <c r="B165" s="526" t="str">
        <f t="shared" si="87"/>
        <v xml:space="preserve">ქვეყნის სტრუქტურული, ინსტიტუციური და საკადრო შესაძლებლობების გაძლიერება, რათა შესაძლებელი გახდეს აივ/შიდსის და ტუბერკულოზის ინტერვენციების განხორციელება და მართვა უწყვეტ რეჟიმში, ისე რომ არ მოხდეს  საპასუხო ღონისძიებების მასშტაბების, სამოქმედო სფეროსა და ხარისხის თვალსაზრისით დათმობაზე წასვლა. </v>
      </c>
      <c r="C165" s="527">
        <f t="shared" si="87"/>
        <v>166000</v>
      </c>
      <c r="D165" s="527">
        <f t="shared" si="87"/>
        <v>662600</v>
      </c>
      <c r="E165" s="527">
        <f t="shared" si="87"/>
        <v>417800</v>
      </c>
      <c r="F165" s="527">
        <f t="shared" si="87"/>
        <v>587100</v>
      </c>
      <c r="G165" s="527">
        <f t="shared" si="87"/>
        <v>479500</v>
      </c>
      <c r="H165" s="528">
        <f t="shared" si="87"/>
        <v>2313000</v>
      </c>
      <c r="I165" s="524"/>
      <c r="J165" s="529"/>
      <c r="K165" s="529"/>
      <c r="L165" s="529"/>
      <c r="M165" s="529"/>
      <c r="N165" s="529"/>
      <c r="O165" s="529"/>
      <c r="P165" s="529"/>
      <c r="Q165" s="529"/>
      <c r="R165" s="529"/>
      <c r="S165" s="529"/>
      <c r="T165" s="529"/>
      <c r="U165" s="529"/>
      <c r="V165" s="529"/>
      <c r="W165" s="529"/>
      <c r="X165" s="529"/>
      <c r="Y165" s="529"/>
      <c r="Z165" s="529"/>
      <c r="AA165" s="529"/>
      <c r="AB165" s="529"/>
      <c r="AC165" s="529"/>
      <c r="AD165" s="529"/>
      <c r="AE165" s="529"/>
      <c r="AF165" s="529"/>
      <c r="AG165" s="529"/>
      <c r="AH165" s="529"/>
      <c r="AI165" s="529"/>
      <c r="AJ165" s="529"/>
      <c r="AK165" s="529"/>
      <c r="AL165" s="529"/>
      <c r="AM165" s="529"/>
      <c r="AN165" s="529"/>
      <c r="AO165" s="529"/>
      <c r="AP165" s="529"/>
      <c r="AQ165" s="529"/>
      <c r="AR165" s="529"/>
      <c r="AS165" s="529"/>
      <c r="AT165" s="529"/>
      <c r="AU165" s="529"/>
      <c r="AV165" s="529"/>
      <c r="AW165" s="529"/>
      <c r="AX165" s="529"/>
      <c r="AY165" s="529"/>
      <c r="AZ165" s="529"/>
      <c r="BA165" s="529"/>
      <c r="BB165" s="529"/>
      <c r="BC165" s="529"/>
      <c r="BD165" s="529"/>
      <c r="BE165" s="529"/>
      <c r="BF165" s="529"/>
      <c r="BG165" s="529"/>
      <c r="BH165" s="529"/>
      <c r="BI165" s="529"/>
      <c r="BJ165" s="529"/>
      <c r="BK165" s="529"/>
      <c r="BL165" s="529"/>
      <c r="BM165" s="529"/>
      <c r="BN165" s="529"/>
      <c r="BO165" s="529"/>
      <c r="BP165" s="529"/>
      <c r="BQ165" s="529"/>
      <c r="BR165" s="529"/>
      <c r="BS165" s="530"/>
      <c r="BT165" s="530"/>
      <c r="BU165" s="530"/>
      <c r="BV165" s="530"/>
      <c r="BW165" s="530"/>
      <c r="BX165" s="530"/>
      <c r="BY165" s="530"/>
      <c r="BZ165" s="530"/>
      <c r="CA165" s="530"/>
      <c r="CB165" s="530"/>
      <c r="CC165" s="530"/>
      <c r="CD165" s="530"/>
      <c r="CE165" s="530"/>
      <c r="CF165" s="530"/>
      <c r="CG165" s="530"/>
      <c r="CH165" s="530"/>
      <c r="CI165" s="530"/>
      <c r="CJ165" s="530"/>
      <c r="CK165" s="530"/>
      <c r="CL165" s="530"/>
      <c r="CM165" s="530"/>
      <c r="CN165" s="530"/>
      <c r="CO165" s="530"/>
      <c r="CP165" s="530"/>
      <c r="CQ165" s="530"/>
      <c r="CR165" s="530"/>
      <c r="CS165" s="530"/>
      <c r="CT165" s="530"/>
      <c r="CU165" s="530"/>
      <c r="CV165" s="530"/>
      <c r="CW165" s="530"/>
      <c r="CX165" s="530"/>
      <c r="CY165" s="530"/>
      <c r="CZ165" s="530"/>
      <c r="DA165" s="530"/>
      <c r="DB165" s="530"/>
      <c r="DC165" s="530"/>
      <c r="DD165" s="530"/>
      <c r="DE165" s="530"/>
      <c r="DF165" s="530"/>
      <c r="DG165" s="530"/>
      <c r="DH165" s="530"/>
      <c r="DI165" s="530"/>
      <c r="DJ165" s="530"/>
      <c r="DK165" s="530"/>
      <c r="DL165" s="530"/>
      <c r="DM165" s="530"/>
      <c r="DN165" s="530"/>
      <c r="DO165" s="530"/>
      <c r="DP165" s="530"/>
      <c r="DQ165" s="530"/>
      <c r="DR165" s="530"/>
      <c r="DS165" s="530"/>
      <c r="DT165" s="530"/>
      <c r="DU165" s="530"/>
      <c r="DV165" s="530"/>
      <c r="DW165" s="530"/>
      <c r="DX165" s="530"/>
      <c r="DY165" s="530"/>
      <c r="DZ165" s="530"/>
      <c r="EA165" s="530"/>
      <c r="EB165" s="530"/>
      <c r="EC165" s="530"/>
      <c r="ED165" s="530"/>
      <c r="EE165" s="530"/>
      <c r="EF165" s="530"/>
      <c r="EG165" s="530"/>
      <c r="EH165" s="530"/>
      <c r="EI165" s="530"/>
      <c r="EJ165" s="530"/>
      <c r="EK165" s="530"/>
      <c r="EL165" s="530"/>
      <c r="EM165" s="530"/>
      <c r="EN165" s="530"/>
      <c r="EO165" s="530"/>
      <c r="EP165" s="530"/>
      <c r="EQ165" s="530"/>
      <c r="ER165" s="530"/>
      <c r="ES165" s="530"/>
      <c r="ET165" s="530"/>
      <c r="EU165" s="530"/>
      <c r="EV165" s="530"/>
    </row>
    <row r="166" spans="1:152" s="39" customFormat="1" x14ac:dyDescent="0.25">
      <c r="A166" s="531">
        <f>A33</f>
        <v>2.1</v>
      </c>
      <c r="B166" s="532" t="str">
        <f t="shared" si="87"/>
        <v>ფინანსური რესურსები</v>
      </c>
      <c r="C166" s="533">
        <f t="shared" si="87"/>
        <v>2400</v>
      </c>
      <c r="D166" s="533">
        <f t="shared" si="87"/>
        <v>84400</v>
      </c>
      <c r="E166" s="533">
        <f t="shared" si="87"/>
        <v>37400</v>
      </c>
      <c r="F166" s="533">
        <f t="shared" si="87"/>
        <v>159200</v>
      </c>
      <c r="G166" s="533">
        <f t="shared" si="87"/>
        <v>150800</v>
      </c>
      <c r="H166" s="534">
        <f t="shared" si="87"/>
        <v>434200</v>
      </c>
      <c r="I166" s="524"/>
      <c r="J166" s="529"/>
      <c r="K166" s="529"/>
      <c r="L166" s="529"/>
      <c r="M166" s="529"/>
      <c r="N166" s="529"/>
      <c r="O166" s="529"/>
      <c r="P166" s="529"/>
      <c r="Q166" s="529"/>
      <c r="R166" s="529"/>
      <c r="S166" s="529"/>
      <c r="T166" s="529"/>
      <c r="U166" s="529"/>
      <c r="V166" s="529"/>
      <c r="W166" s="529"/>
      <c r="X166" s="529"/>
      <c r="Y166" s="529"/>
      <c r="Z166" s="529"/>
      <c r="AA166" s="529"/>
      <c r="AB166" s="529"/>
      <c r="AC166" s="529"/>
      <c r="AD166" s="529"/>
      <c r="AE166" s="529"/>
      <c r="AF166" s="529"/>
      <c r="AG166" s="529"/>
      <c r="AH166" s="529"/>
      <c r="AI166" s="529"/>
      <c r="AJ166" s="529"/>
      <c r="AK166" s="529"/>
      <c r="AL166" s="529"/>
      <c r="AM166" s="529"/>
      <c r="AN166" s="529"/>
      <c r="AO166" s="529"/>
      <c r="AP166" s="529"/>
      <c r="AQ166" s="529"/>
      <c r="AR166" s="529"/>
      <c r="AS166" s="529"/>
      <c r="AT166" s="529"/>
      <c r="AU166" s="529"/>
      <c r="AV166" s="529"/>
      <c r="AW166" s="529"/>
      <c r="AX166" s="529"/>
      <c r="AY166" s="529"/>
      <c r="AZ166" s="529"/>
      <c r="BA166" s="529"/>
      <c r="BB166" s="529"/>
      <c r="BC166" s="529"/>
      <c r="BD166" s="529"/>
      <c r="BE166" s="529"/>
      <c r="BF166" s="529"/>
      <c r="BG166" s="529"/>
      <c r="BH166" s="529"/>
      <c r="BI166" s="529"/>
      <c r="BJ166" s="529"/>
      <c r="BK166" s="529"/>
      <c r="BL166" s="529"/>
      <c r="BM166" s="529"/>
      <c r="BN166" s="529"/>
      <c r="BO166" s="529"/>
      <c r="BP166" s="529"/>
      <c r="BQ166" s="529"/>
      <c r="BR166" s="529"/>
      <c r="BS166" s="530"/>
      <c r="BT166" s="530"/>
      <c r="BU166" s="530"/>
      <c r="BV166" s="530"/>
      <c r="BW166" s="530"/>
      <c r="BX166" s="530"/>
      <c r="BY166" s="530"/>
      <c r="BZ166" s="530"/>
      <c r="CA166" s="530"/>
      <c r="CB166" s="530"/>
      <c r="CC166" s="530"/>
      <c r="CD166" s="530"/>
      <c r="CE166" s="530"/>
      <c r="CF166" s="530"/>
      <c r="CG166" s="530"/>
      <c r="CH166" s="530"/>
      <c r="CI166" s="530"/>
      <c r="CJ166" s="530"/>
      <c r="CK166" s="530"/>
      <c r="CL166" s="530"/>
      <c r="CM166" s="530"/>
      <c r="CN166" s="530"/>
      <c r="CO166" s="530"/>
      <c r="CP166" s="530"/>
      <c r="CQ166" s="530"/>
      <c r="CR166" s="530"/>
      <c r="CS166" s="530"/>
      <c r="CT166" s="530"/>
      <c r="CU166" s="530"/>
      <c r="CV166" s="530"/>
      <c r="CW166" s="530"/>
      <c r="CX166" s="530"/>
      <c r="CY166" s="530"/>
      <c r="CZ166" s="530"/>
      <c r="DA166" s="530"/>
      <c r="DB166" s="530"/>
      <c r="DC166" s="530"/>
      <c r="DD166" s="530"/>
      <c r="DE166" s="530"/>
      <c r="DF166" s="530"/>
      <c r="DG166" s="530"/>
      <c r="DH166" s="530"/>
      <c r="DI166" s="530"/>
      <c r="DJ166" s="530"/>
      <c r="DK166" s="530"/>
      <c r="DL166" s="530"/>
      <c r="DM166" s="530"/>
      <c r="DN166" s="530"/>
      <c r="DO166" s="530"/>
      <c r="DP166" s="530"/>
      <c r="DQ166" s="530"/>
      <c r="DR166" s="530"/>
      <c r="DS166" s="530"/>
      <c r="DT166" s="530"/>
      <c r="DU166" s="530"/>
      <c r="DV166" s="530"/>
      <c r="DW166" s="530"/>
      <c r="DX166" s="530"/>
      <c r="DY166" s="530"/>
      <c r="DZ166" s="530"/>
      <c r="EA166" s="530"/>
      <c r="EB166" s="530"/>
      <c r="EC166" s="530"/>
      <c r="ED166" s="530"/>
      <c r="EE166" s="530"/>
      <c r="EF166" s="530"/>
      <c r="EG166" s="530"/>
      <c r="EH166" s="530"/>
      <c r="EI166" s="530"/>
      <c r="EJ166" s="530"/>
      <c r="EK166" s="530"/>
      <c r="EL166" s="530"/>
      <c r="EM166" s="530"/>
      <c r="EN166" s="530"/>
      <c r="EO166" s="530"/>
      <c r="EP166" s="530"/>
      <c r="EQ166" s="530"/>
      <c r="ER166" s="530"/>
      <c r="ES166" s="530"/>
      <c r="ET166" s="530"/>
      <c r="EU166" s="530"/>
      <c r="EV166" s="530"/>
    </row>
    <row r="167" spans="1:152" ht="43.2" x14ac:dyDescent="0.25">
      <c r="A167" s="535" t="str">
        <f>A34</f>
        <v>2.1.1</v>
      </c>
      <c r="B167" s="536" t="str">
        <f t="shared" si="87"/>
        <v>ფინანსური რესურსები - აივ. უზრუნველყოფილ იქნას სრული საბიუჯეტო ვალდებულება და ალოკაციური ეფექტურობა აივ-ზე ეროვნული რეაგირებისთვის</v>
      </c>
      <c r="C167" s="537">
        <f t="shared" si="87"/>
        <v>2400</v>
      </c>
      <c r="D167" s="537">
        <f t="shared" si="87"/>
        <v>74400</v>
      </c>
      <c r="E167" s="537">
        <f t="shared" si="87"/>
        <v>27400</v>
      </c>
      <c r="F167" s="537">
        <f t="shared" si="87"/>
        <v>12400</v>
      </c>
      <c r="G167" s="537">
        <f t="shared" si="87"/>
        <v>12400</v>
      </c>
      <c r="H167" s="538">
        <f t="shared" si="87"/>
        <v>129000</v>
      </c>
      <c r="I167" s="524"/>
      <c r="J167" s="514"/>
      <c r="K167" s="514"/>
      <c r="L167" s="514"/>
      <c r="M167" s="514"/>
      <c r="N167" s="515"/>
      <c r="O167" s="515"/>
      <c r="P167" s="514"/>
      <c r="Q167" s="514"/>
      <c r="R167" s="514"/>
      <c r="S167" s="514"/>
      <c r="T167" s="514"/>
      <c r="U167" s="514"/>
      <c r="V167" s="514"/>
      <c r="W167" s="514"/>
      <c r="X167" s="514"/>
      <c r="Y167" s="514"/>
      <c r="Z167" s="514"/>
      <c r="AA167" s="515"/>
      <c r="AB167" s="514"/>
      <c r="AC167" s="514"/>
      <c r="AD167" s="514"/>
      <c r="AE167" s="514"/>
      <c r="AF167" s="514"/>
      <c r="AG167" s="515"/>
      <c r="AH167" s="514"/>
      <c r="AI167" s="514"/>
      <c r="AJ167" s="514"/>
      <c r="AK167" s="514"/>
      <c r="AL167" s="514"/>
      <c r="AM167" s="515"/>
      <c r="AN167" s="516"/>
      <c r="AO167" s="516"/>
      <c r="AP167" s="516"/>
      <c r="AQ167" s="516"/>
      <c r="AR167" s="516"/>
      <c r="AS167" s="516"/>
      <c r="AT167" s="516"/>
      <c r="AU167" s="516"/>
      <c r="AV167" s="516"/>
      <c r="AW167" s="516"/>
      <c r="AX167" s="516"/>
      <c r="AY167" s="516"/>
      <c r="AZ167" s="516"/>
      <c r="BA167" s="516"/>
      <c r="BB167" s="516"/>
      <c r="BC167" s="516"/>
      <c r="BD167" s="516"/>
      <c r="BE167" s="516"/>
      <c r="BF167" s="516"/>
      <c r="BG167" s="516"/>
      <c r="BH167" s="516"/>
      <c r="BI167" s="516"/>
      <c r="BJ167" s="516"/>
      <c r="BK167" s="516"/>
      <c r="BL167" s="516"/>
      <c r="BM167" s="516"/>
      <c r="BN167" s="516"/>
      <c r="BO167" s="516"/>
      <c r="BP167" s="516"/>
      <c r="BQ167" s="516"/>
      <c r="BR167" s="516"/>
      <c r="BS167" s="517"/>
      <c r="BT167" s="517"/>
      <c r="BU167" s="517"/>
      <c r="BV167" s="517"/>
      <c r="BW167" s="517"/>
      <c r="BX167" s="517"/>
      <c r="BY167" s="517"/>
      <c r="BZ167" s="517"/>
      <c r="CA167" s="517"/>
      <c r="CB167" s="517"/>
      <c r="CC167" s="517"/>
      <c r="CD167" s="517"/>
      <c r="CE167" s="517"/>
      <c r="CF167" s="517"/>
      <c r="CG167" s="517"/>
      <c r="CH167" s="517"/>
      <c r="CI167" s="517"/>
      <c r="CJ167" s="517"/>
      <c r="CK167" s="517"/>
      <c r="CL167" s="517"/>
      <c r="CM167" s="517"/>
      <c r="CN167" s="517"/>
      <c r="CO167" s="517"/>
      <c r="CP167" s="517"/>
      <c r="CQ167" s="517"/>
      <c r="CR167" s="517"/>
      <c r="CS167" s="517"/>
      <c r="CT167" s="517"/>
      <c r="CU167" s="517"/>
      <c r="CV167" s="517"/>
      <c r="CW167" s="517"/>
      <c r="CX167" s="517"/>
      <c r="CY167" s="517"/>
      <c r="CZ167" s="517"/>
      <c r="DA167" s="517"/>
      <c r="DB167" s="517"/>
      <c r="DC167" s="517"/>
      <c r="DD167" s="517"/>
      <c r="DE167" s="517"/>
      <c r="DF167" s="517"/>
      <c r="DG167" s="517"/>
      <c r="DH167" s="517"/>
      <c r="DI167" s="517"/>
      <c r="DJ167" s="517"/>
      <c r="DK167" s="517"/>
      <c r="DL167" s="517"/>
      <c r="DM167" s="517"/>
      <c r="DN167" s="517"/>
      <c r="DO167" s="517"/>
      <c r="DP167" s="517"/>
      <c r="DQ167" s="517"/>
      <c r="DR167" s="517"/>
      <c r="DS167" s="517"/>
      <c r="DT167" s="517"/>
      <c r="DU167" s="517"/>
      <c r="DV167" s="517"/>
      <c r="DW167" s="517"/>
      <c r="DX167" s="517"/>
      <c r="DY167" s="517"/>
      <c r="DZ167" s="517"/>
      <c r="EA167" s="517"/>
      <c r="EB167" s="517"/>
      <c r="EC167" s="517"/>
      <c r="ED167" s="517"/>
      <c r="EE167" s="517"/>
      <c r="EF167" s="517"/>
      <c r="EG167" s="517"/>
      <c r="EH167" s="517"/>
      <c r="EI167" s="517"/>
      <c r="EJ167" s="517"/>
      <c r="EK167" s="517"/>
      <c r="EL167" s="517"/>
      <c r="EM167" s="517"/>
      <c r="EN167" s="517"/>
      <c r="EO167" s="517"/>
      <c r="EP167" s="517"/>
      <c r="EQ167" s="517"/>
      <c r="ER167" s="517"/>
      <c r="ES167" s="517"/>
      <c r="ET167" s="517"/>
      <c r="EU167" s="517"/>
      <c r="EV167" s="517"/>
    </row>
    <row r="168" spans="1:152" ht="43.2" x14ac:dyDescent="0.25">
      <c r="A168" s="535" t="str">
        <f t="shared" ref="A168:H168" si="88">A49</f>
        <v>2.1.2</v>
      </c>
      <c r="B168" s="536" t="str">
        <f t="shared" si="88"/>
        <v>ფინანსური რესურსები - TB. მოხდეს სათანადო დაფინანსების და ალოკაციური ეფექტურობის უზრუნველყოფა ეროვნული TB-რეაგირებისთვის</v>
      </c>
      <c r="C168" s="537">
        <f t="shared" si="88"/>
        <v>0</v>
      </c>
      <c r="D168" s="537">
        <f t="shared" si="88"/>
        <v>10000</v>
      </c>
      <c r="E168" s="537">
        <f t="shared" si="88"/>
        <v>10000</v>
      </c>
      <c r="F168" s="537">
        <f t="shared" si="88"/>
        <v>146800</v>
      </c>
      <c r="G168" s="537">
        <f t="shared" si="88"/>
        <v>138400</v>
      </c>
      <c r="H168" s="538">
        <f t="shared" si="88"/>
        <v>305200</v>
      </c>
      <c r="I168" s="524"/>
      <c r="J168" s="514"/>
      <c r="K168" s="514"/>
      <c r="L168" s="514"/>
      <c r="M168" s="514"/>
      <c r="N168" s="515"/>
      <c r="O168" s="515"/>
      <c r="P168" s="514"/>
      <c r="Q168" s="514"/>
      <c r="R168" s="514"/>
      <c r="S168" s="514"/>
      <c r="T168" s="514"/>
      <c r="U168" s="514"/>
      <c r="V168" s="514"/>
      <c r="W168" s="514"/>
      <c r="X168" s="514"/>
      <c r="Y168" s="514"/>
      <c r="Z168" s="514"/>
      <c r="AA168" s="515"/>
      <c r="AB168" s="514"/>
      <c r="AC168" s="514"/>
      <c r="AD168" s="514"/>
      <c r="AE168" s="514"/>
      <c r="AF168" s="514"/>
      <c r="AG168" s="515"/>
      <c r="AH168" s="514"/>
      <c r="AI168" s="514"/>
      <c r="AJ168" s="514"/>
      <c r="AK168" s="514"/>
      <c r="AL168" s="514"/>
      <c r="AM168" s="515"/>
      <c r="AN168" s="516"/>
      <c r="AO168" s="516"/>
      <c r="AP168" s="516"/>
      <c r="AQ168" s="516"/>
      <c r="AR168" s="516"/>
      <c r="AS168" s="516"/>
      <c r="AT168" s="516"/>
      <c r="AU168" s="516"/>
      <c r="AV168" s="516"/>
      <c r="AW168" s="516"/>
      <c r="AX168" s="516"/>
      <c r="AY168" s="516"/>
      <c r="AZ168" s="516"/>
      <c r="BA168" s="516"/>
      <c r="BB168" s="516"/>
      <c r="BC168" s="516"/>
      <c r="BD168" s="516"/>
      <c r="BE168" s="516"/>
      <c r="BF168" s="516"/>
      <c r="BG168" s="516"/>
      <c r="BH168" s="516"/>
      <c r="BI168" s="516"/>
      <c r="BJ168" s="516"/>
      <c r="BK168" s="516"/>
      <c r="BL168" s="516"/>
      <c r="BM168" s="516"/>
      <c r="BN168" s="516"/>
      <c r="BO168" s="516"/>
      <c r="BP168" s="516"/>
      <c r="BQ168" s="516"/>
      <c r="BR168" s="516"/>
      <c r="BS168" s="517"/>
      <c r="BT168" s="517"/>
      <c r="BU168" s="517"/>
      <c r="BV168" s="517"/>
      <c r="BW168" s="517"/>
      <c r="BX168" s="517"/>
      <c r="BY168" s="517"/>
      <c r="BZ168" s="517"/>
      <c r="CA168" s="517"/>
      <c r="CB168" s="517"/>
      <c r="CC168" s="517"/>
      <c r="CD168" s="517"/>
      <c r="CE168" s="517"/>
      <c r="CF168" s="517"/>
      <c r="CG168" s="517"/>
      <c r="CH168" s="517"/>
      <c r="CI168" s="517"/>
      <c r="CJ168" s="517"/>
      <c r="CK168" s="517"/>
      <c r="CL168" s="517"/>
      <c r="CM168" s="517"/>
      <c r="CN168" s="517"/>
      <c r="CO168" s="517"/>
      <c r="CP168" s="517"/>
      <c r="CQ168" s="517"/>
      <c r="CR168" s="517"/>
      <c r="CS168" s="517"/>
      <c r="CT168" s="517"/>
      <c r="CU168" s="517"/>
      <c r="CV168" s="517"/>
      <c r="CW168" s="517"/>
      <c r="CX168" s="517"/>
      <c r="CY168" s="517"/>
      <c r="CZ168" s="517"/>
      <c r="DA168" s="517"/>
      <c r="DB168" s="517"/>
      <c r="DC168" s="517"/>
      <c r="DD168" s="517"/>
      <c r="DE168" s="517"/>
      <c r="DF168" s="517"/>
      <c r="DG168" s="517"/>
      <c r="DH168" s="517"/>
      <c r="DI168" s="517"/>
      <c r="DJ168" s="517"/>
      <c r="DK168" s="517"/>
      <c r="DL168" s="517"/>
      <c r="DM168" s="517"/>
      <c r="DN168" s="517"/>
      <c r="DO168" s="517"/>
      <c r="DP168" s="517"/>
      <c r="DQ168" s="517"/>
      <c r="DR168" s="517"/>
      <c r="DS168" s="517"/>
      <c r="DT168" s="517"/>
      <c r="DU168" s="517"/>
      <c r="DV168" s="517"/>
      <c r="DW168" s="517"/>
      <c r="DX168" s="517"/>
      <c r="DY168" s="517"/>
      <c r="DZ168" s="517"/>
      <c r="EA168" s="517"/>
      <c r="EB168" s="517"/>
      <c r="EC168" s="517"/>
      <c r="ED168" s="517"/>
      <c r="EE168" s="517"/>
      <c r="EF168" s="517"/>
      <c r="EG168" s="517"/>
      <c r="EH168" s="517"/>
      <c r="EI168" s="517"/>
      <c r="EJ168" s="517"/>
      <c r="EK168" s="517"/>
      <c r="EL168" s="517"/>
      <c r="EM168" s="517"/>
      <c r="EN168" s="517"/>
      <c r="EO168" s="517"/>
      <c r="EP168" s="517"/>
      <c r="EQ168" s="517"/>
      <c r="ER168" s="517"/>
      <c r="ES168" s="517"/>
      <c r="ET168" s="517"/>
      <c r="EU168" s="517"/>
      <c r="EV168" s="517"/>
    </row>
    <row r="169" spans="1:152" x14ac:dyDescent="0.25">
      <c r="A169" s="531">
        <f>A56</f>
        <v>2.2000000000000002</v>
      </c>
      <c r="B169" s="532" t="str">
        <f t="shared" ref="B169:H169" si="89">B56</f>
        <v>ადამიანური რესურსები</v>
      </c>
      <c r="C169" s="533">
        <f t="shared" si="89"/>
        <v>110000</v>
      </c>
      <c r="D169" s="533">
        <f t="shared" si="89"/>
        <v>267100</v>
      </c>
      <c r="E169" s="533">
        <f t="shared" si="89"/>
        <v>224700</v>
      </c>
      <c r="F169" s="533">
        <f t="shared" si="89"/>
        <v>321100</v>
      </c>
      <c r="G169" s="533">
        <f t="shared" si="89"/>
        <v>277100</v>
      </c>
      <c r="H169" s="534">
        <f t="shared" si="89"/>
        <v>1200000</v>
      </c>
      <c r="I169" s="524"/>
      <c r="J169" s="514"/>
      <c r="K169" s="514"/>
      <c r="L169" s="514"/>
      <c r="M169" s="514"/>
      <c r="N169" s="515"/>
      <c r="O169" s="515"/>
      <c r="P169" s="514"/>
      <c r="Q169" s="514"/>
      <c r="R169" s="514"/>
      <c r="S169" s="514"/>
      <c r="T169" s="514"/>
      <c r="U169" s="514"/>
      <c r="V169" s="514"/>
      <c r="W169" s="514"/>
      <c r="X169" s="514"/>
      <c r="Y169" s="514"/>
      <c r="Z169" s="514"/>
      <c r="AA169" s="515"/>
      <c r="AB169" s="514"/>
      <c r="AC169" s="514"/>
      <c r="AD169" s="514"/>
      <c r="AE169" s="514"/>
      <c r="AF169" s="514"/>
      <c r="AG169" s="515"/>
      <c r="AH169" s="514"/>
      <c r="AI169" s="514"/>
      <c r="AJ169" s="514"/>
      <c r="AK169" s="514"/>
      <c r="AL169" s="514"/>
      <c r="AM169" s="515"/>
      <c r="AN169" s="516"/>
      <c r="AO169" s="516"/>
      <c r="AP169" s="516"/>
      <c r="AQ169" s="516"/>
      <c r="AR169" s="516"/>
      <c r="AS169" s="516"/>
      <c r="AT169" s="516"/>
      <c r="AU169" s="516"/>
      <c r="AV169" s="516"/>
      <c r="AW169" s="516"/>
      <c r="AX169" s="516"/>
      <c r="AY169" s="516"/>
      <c r="AZ169" s="516"/>
      <c r="BA169" s="516"/>
      <c r="BB169" s="516"/>
      <c r="BC169" s="516"/>
      <c r="BD169" s="516"/>
      <c r="BE169" s="516"/>
      <c r="BF169" s="516"/>
      <c r="BG169" s="516"/>
      <c r="BH169" s="516"/>
      <c r="BI169" s="516"/>
      <c r="BJ169" s="516"/>
      <c r="BK169" s="516"/>
      <c r="BL169" s="516"/>
      <c r="BM169" s="516"/>
      <c r="BN169" s="516"/>
      <c r="BO169" s="516"/>
      <c r="BP169" s="516"/>
      <c r="BQ169" s="516"/>
      <c r="BR169" s="516"/>
      <c r="BS169" s="517"/>
      <c r="BT169" s="517"/>
      <c r="BU169" s="517"/>
      <c r="BV169" s="517"/>
      <c r="BW169" s="517"/>
      <c r="BX169" s="517"/>
      <c r="BY169" s="517"/>
      <c r="BZ169" s="517"/>
      <c r="CA169" s="517"/>
      <c r="CB169" s="517"/>
      <c r="CC169" s="517"/>
      <c r="CD169" s="517"/>
      <c r="CE169" s="517"/>
      <c r="CF169" s="517"/>
      <c r="CG169" s="517"/>
      <c r="CH169" s="517"/>
      <c r="CI169" s="517"/>
      <c r="CJ169" s="517"/>
      <c r="CK169" s="517"/>
      <c r="CL169" s="517"/>
      <c r="CM169" s="517"/>
      <c r="CN169" s="517"/>
      <c r="CO169" s="517"/>
      <c r="CP169" s="517"/>
      <c r="CQ169" s="517"/>
      <c r="CR169" s="517"/>
      <c r="CS169" s="517"/>
      <c r="CT169" s="517"/>
      <c r="CU169" s="517"/>
      <c r="CV169" s="517"/>
      <c r="CW169" s="517"/>
      <c r="CX169" s="517"/>
      <c r="CY169" s="517"/>
      <c r="CZ169" s="517"/>
      <c r="DA169" s="517"/>
      <c r="DB169" s="517"/>
      <c r="DC169" s="517"/>
      <c r="DD169" s="517"/>
      <c r="DE169" s="517"/>
      <c r="DF169" s="517"/>
      <c r="DG169" s="517"/>
      <c r="DH169" s="517"/>
      <c r="DI169" s="517"/>
      <c r="DJ169" s="517"/>
      <c r="DK169" s="517"/>
      <c r="DL169" s="517"/>
      <c r="DM169" s="517"/>
      <c r="DN169" s="517"/>
      <c r="DO169" s="517"/>
      <c r="DP169" s="517"/>
      <c r="DQ169" s="517"/>
      <c r="DR169" s="517"/>
      <c r="DS169" s="517"/>
      <c r="DT169" s="517"/>
      <c r="DU169" s="517"/>
      <c r="DV169" s="517"/>
      <c r="DW169" s="517"/>
      <c r="DX169" s="517"/>
      <c r="DY169" s="517"/>
      <c r="DZ169" s="517"/>
      <c r="EA169" s="517"/>
      <c r="EB169" s="517"/>
      <c r="EC169" s="517"/>
      <c r="ED169" s="517"/>
      <c r="EE169" s="517"/>
      <c r="EF169" s="517"/>
      <c r="EG169" s="517"/>
      <c r="EH169" s="517"/>
      <c r="EI169" s="517"/>
      <c r="EJ169" s="517"/>
      <c r="EK169" s="517"/>
      <c r="EL169" s="517"/>
      <c r="EM169" s="517"/>
      <c r="EN169" s="517"/>
      <c r="EO169" s="517"/>
      <c r="EP169" s="517"/>
      <c r="EQ169" s="517"/>
      <c r="ER169" s="517"/>
      <c r="ES169" s="517"/>
      <c r="ET169" s="517"/>
      <c r="EU169" s="517"/>
      <c r="EV169" s="517"/>
    </row>
    <row r="170" spans="1:152" ht="28.8" x14ac:dyDescent="0.25">
      <c r="A170" s="535" t="str">
        <f t="shared" ref="A170:H170" si="90">A57</f>
        <v>2.2.1</v>
      </c>
      <c r="B170" s="536" t="str">
        <f t="shared" si="90"/>
        <v>ადამიანური რესურსები - აივ: სათანადო საკადრო დაკომპლექტება აივ -რეაგირების სფეროში</v>
      </c>
      <c r="C170" s="537">
        <f t="shared" si="90"/>
        <v>0</v>
      </c>
      <c r="D170" s="537">
        <f t="shared" si="90"/>
        <v>51100</v>
      </c>
      <c r="E170" s="537">
        <f t="shared" si="90"/>
        <v>24800</v>
      </c>
      <c r="F170" s="537">
        <f t="shared" si="90"/>
        <v>24100</v>
      </c>
      <c r="G170" s="537">
        <f t="shared" si="90"/>
        <v>10100</v>
      </c>
      <c r="H170" s="538">
        <f t="shared" si="90"/>
        <v>110100</v>
      </c>
      <c r="I170" s="524"/>
      <c r="J170" s="514"/>
      <c r="K170" s="514"/>
      <c r="L170" s="514"/>
      <c r="M170" s="514"/>
      <c r="N170" s="515"/>
      <c r="O170" s="515"/>
      <c r="P170" s="514"/>
      <c r="Q170" s="514"/>
      <c r="R170" s="514"/>
      <c r="S170" s="514"/>
      <c r="T170" s="514"/>
      <c r="U170" s="514"/>
      <c r="V170" s="514"/>
      <c r="W170" s="514"/>
      <c r="X170" s="514"/>
      <c r="Y170" s="514"/>
      <c r="Z170" s="514"/>
      <c r="AA170" s="515"/>
      <c r="AB170" s="514"/>
      <c r="AC170" s="514"/>
      <c r="AD170" s="514"/>
      <c r="AE170" s="514"/>
      <c r="AF170" s="514"/>
      <c r="AG170" s="515"/>
      <c r="AH170" s="514"/>
      <c r="AI170" s="514"/>
      <c r="AJ170" s="514"/>
      <c r="AK170" s="514"/>
      <c r="AL170" s="514"/>
      <c r="AM170" s="515"/>
      <c r="AN170" s="516"/>
      <c r="AO170" s="516"/>
      <c r="AP170" s="516"/>
      <c r="AQ170" s="516"/>
      <c r="AR170" s="516"/>
      <c r="AS170" s="516"/>
      <c r="AT170" s="516"/>
      <c r="AU170" s="516"/>
      <c r="AV170" s="516"/>
      <c r="AW170" s="516"/>
      <c r="AX170" s="516"/>
      <c r="AY170" s="516"/>
      <c r="AZ170" s="516"/>
      <c r="BA170" s="516"/>
      <c r="BB170" s="516"/>
      <c r="BC170" s="516"/>
      <c r="BD170" s="516"/>
      <c r="BE170" s="516"/>
      <c r="BF170" s="516"/>
      <c r="BG170" s="516"/>
      <c r="BH170" s="516"/>
      <c r="BI170" s="516"/>
      <c r="BJ170" s="516"/>
      <c r="BK170" s="516"/>
      <c r="BL170" s="516"/>
      <c r="BM170" s="516"/>
      <c r="BN170" s="516"/>
      <c r="BO170" s="516"/>
      <c r="BP170" s="516"/>
      <c r="BQ170" s="516"/>
      <c r="BR170" s="516"/>
      <c r="BS170" s="517"/>
      <c r="BT170" s="517"/>
      <c r="BU170" s="517"/>
      <c r="BV170" s="517"/>
      <c r="BW170" s="517"/>
      <c r="BX170" s="517"/>
      <c r="BY170" s="517"/>
      <c r="BZ170" s="517"/>
      <c r="CA170" s="517"/>
      <c r="CB170" s="517"/>
      <c r="CC170" s="517"/>
      <c r="CD170" s="517"/>
      <c r="CE170" s="517"/>
      <c r="CF170" s="517"/>
      <c r="CG170" s="517"/>
      <c r="CH170" s="517"/>
      <c r="CI170" s="517"/>
      <c r="CJ170" s="517"/>
      <c r="CK170" s="517"/>
      <c r="CL170" s="517"/>
      <c r="CM170" s="517"/>
      <c r="CN170" s="517"/>
      <c r="CO170" s="517"/>
      <c r="CP170" s="517"/>
      <c r="CQ170" s="517"/>
      <c r="CR170" s="517"/>
      <c r="CS170" s="517"/>
      <c r="CT170" s="517"/>
      <c r="CU170" s="517"/>
      <c r="CV170" s="517"/>
      <c r="CW170" s="517"/>
      <c r="CX170" s="517"/>
      <c r="CY170" s="517"/>
      <c r="CZ170" s="517"/>
      <c r="DA170" s="517"/>
      <c r="DB170" s="517"/>
      <c r="DC170" s="517"/>
      <c r="DD170" s="517"/>
      <c r="DE170" s="517"/>
      <c r="DF170" s="517"/>
      <c r="DG170" s="517"/>
      <c r="DH170" s="517"/>
      <c r="DI170" s="517"/>
      <c r="DJ170" s="517"/>
      <c r="DK170" s="517"/>
      <c r="DL170" s="517"/>
      <c r="DM170" s="517"/>
      <c r="DN170" s="517"/>
      <c r="DO170" s="517"/>
      <c r="DP170" s="517"/>
      <c r="DQ170" s="517"/>
      <c r="DR170" s="517"/>
      <c r="DS170" s="517"/>
      <c r="DT170" s="517"/>
      <c r="DU170" s="517"/>
      <c r="DV170" s="517"/>
      <c r="DW170" s="517"/>
      <c r="DX170" s="517"/>
      <c r="DY170" s="517"/>
      <c r="DZ170" s="517"/>
      <c r="EA170" s="517"/>
      <c r="EB170" s="517"/>
      <c r="EC170" s="517"/>
      <c r="ED170" s="517"/>
      <c r="EE170" s="517"/>
      <c r="EF170" s="517"/>
      <c r="EG170" s="517"/>
      <c r="EH170" s="517"/>
      <c r="EI170" s="517"/>
      <c r="EJ170" s="517"/>
      <c r="EK170" s="517"/>
      <c r="EL170" s="517"/>
      <c r="EM170" s="517"/>
      <c r="EN170" s="517"/>
      <c r="EO170" s="517"/>
      <c r="EP170" s="517"/>
      <c r="EQ170" s="517"/>
      <c r="ER170" s="517"/>
      <c r="ES170" s="517"/>
      <c r="ET170" s="517"/>
      <c r="EU170" s="517"/>
      <c r="EV170" s="517"/>
    </row>
    <row r="171" spans="1:152" ht="57.6" x14ac:dyDescent="0.25">
      <c r="A171" s="535" t="str">
        <f t="shared" ref="A171:H171" si="91">A65</f>
        <v>2.2.2</v>
      </c>
      <c r="B171" s="536" t="str">
        <f t="shared" si="91"/>
        <v xml:space="preserve"> ადამიანური რესურსები - T: ადამიანური რესურსების გეგმისა და RBF მექანიზმის ფართომასშტაბიანი, ეროვნული დანერგვა ინტეგრირებული და პაციენტზე-მორგებული TB მომსახურების უზრუნველსაყოფად.  </v>
      </c>
      <c r="C171" s="537">
        <f t="shared" si="91"/>
        <v>0</v>
      </c>
      <c r="D171" s="537">
        <f t="shared" si="91"/>
        <v>106000</v>
      </c>
      <c r="E171" s="537">
        <f t="shared" si="91"/>
        <v>89900</v>
      </c>
      <c r="F171" s="537">
        <f t="shared" si="91"/>
        <v>187000</v>
      </c>
      <c r="G171" s="537">
        <f t="shared" si="91"/>
        <v>157000</v>
      </c>
      <c r="H171" s="538">
        <f t="shared" si="91"/>
        <v>539900</v>
      </c>
      <c r="I171" s="524"/>
      <c r="J171" s="514"/>
      <c r="K171" s="514"/>
      <c r="L171" s="514"/>
      <c r="M171" s="514"/>
      <c r="N171" s="515"/>
      <c r="O171" s="515"/>
      <c r="P171" s="514"/>
      <c r="Q171" s="514"/>
      <c r="R171" s="514"/>
      <c r="S171" s="514"/>
      <c r="T171" s="514"/>
      <c r="U171" s="514"/>
      <c r="V171" s="514"/>
      <c r="W171" s="514"/>
      <c r="X171" s="514"/>
      <c r="Y171" s="514"/>
      <c r="Z171" s="514"/>
      <c r="AA171" s="515"/>
      <c r="AB171" s="514"/>
      <c r="AC171" s="514"/>
      <c r="AD171" s="514"/>
      <c r="AE171" s="514"/>
      <c r="AF171" s="514"/>
      <c r="AG171" s="515"/>
      <c r="AH171" s="514"/>
      <c r="AI171" s="514"/>
      <c r="AJ171" s="514"/>
      <c r="AK171" s="514"/>
      <c r="AL171" s="514"/>
      <c r="AM171" s="515"/>
      <c r="AN171" s="516"/>
      <c r="AO171" s="516"/>
      <c r="AP171" s="516"/>
      <c r="AQ171" s="516"/>
      <c r="AR171" s="516"/>
      <c r="AS171" s="516"/>
      <c r="AT171" s="516"/>
      <c r="AU171" s="516"/>
      <c r="AV171" s="516"/>
      <c r="AW171" s="516"/>
      <c r="AX171" s="516"/>
      <c r="AY171" s="516"/>
      <c r="AZ171" s="516"/>
      <c r="BA171" s="516"/>
      <c r="BB171" s="516"/>
      <c r="BC171" s="516"/>
      <c r="BD171" s="516"/>
      <c r="BE171" s="516"/>
      <c r="BF171" s="516"/>
      <c r="BG171" s="516"/>
      <c r="BH171" s="516"/>
      <c r="BI171" s="516"/>
      <c r="BJ171" s="516"/>
      <c r="BK171" s="516"/>
      <c r="BL171" s="516"/>
      <c r="BM171" s="516"/>
      <c r="BN171" s="516"/>
      <c r="BO171" s="516"/>
      <c r="BP171" s="516"/>
      <c r="BQ171" s="516"/>
      <c r="BR171" s="516"/>
      <c r="BS171" s="517"/>
      <c r="BT171" s="517"/>
      <c r="BU171" s="517"/>
      <c r="BV171" s="517"/>
      <c r="BW171" s="517"/>
      <c r="BX171" s="517"/>
      <c r="BY171" s="517"/>
      <c r="BZ171" s="517"/>
      <c r="CA171" s="517"/>
      <c r="CB171" s="517"/>
      <c r="CC171" s="517"/>
      <c r="CD171" s="517"/>
      <c r="CE171" s="517"/>
      <c r="CF171" s="517"/>
      <c r="CG171" s="517"/>
      <c r="CH171" s="517"/>
      <c r="CI171" s="517"/>
      <c r="CJ171" s="517"/>
      <c r="CK171" s="517"/>
      <c r="CL171" s="517"/>
      <c r="CM171" s="517"/>
      <c r="CN171" s="517"/>
      <c r="CO171" s="517"/>
      <c r="CP171" s="517"/>
      <c r="CQ171" s="517"/>
      <c r="CR171" s="517"/>
      <c r="CS171" s="517"/>
      <c r="CT171" s="517"/>
      <c r="CU171" s="517"/>
      <c r="CV171" s="517"/>
      <c r="CW171" s="517"/>
      <c r="CX171" s="517"/>
      <c r="CY171" s="517"/>
      <c r="CZ171" s="517"/>
      <c r="DA171" s="517"/>
      <c r="DB171" s="517"/>
      <c r="DC171" s="517"/>
      <c r="DD171" s="517"/>
      <c r="DE171" s="517"/>
      <c r="DF171" s="517"/>
      <c r="DG171" s="517"/>
      <c r="DH171" s="517"/>
      <c r="DI171" s="517"/>
      <c r="DJ171" s="517"/>
      <c r="DK171" s="517"/>
      <c r="DL171" s="517"/>
      <c r="DM171" s="517"/>
      <c r="DN171" s="517"/>
      <c r="DO171" s="517"/>
      <c r="DP171" s="517"/>
      <c r="DQ171" s="517"/>
      <c r="DR171" s="517"/>
      <c r="DS171" s="517"/>
      <c r="DT171" s="517"/>
      <c r="DU171" s="517"/>
      <c r="DV171" s="517"/>
      <c r="DW171" s="517"/>
      <c r="DX171" s="517"/>
      <c r="DY171" s="517"/>
      <c r="DZ171" s="517"/>
      <c r="EA171" s="517"/>
      <c r="EB171" s="517"/>
      <c r="EC171" s="517"/>
      <c r="ED171" s="517"/>
      <c r="EE171" s="517"/>
      <c r="EF171" s="517"/>
      <c r="EG171" s="517"/>
      <c r="EH171" s="517"/>
      <c r="EI171" s="517"/>
      <c r="EJ171" s="517"/>
      <c r="EK171" s="517"/>
      <c r="EL171" s="517"/>
      <c r="EM171" s="517"/>
      <c r="EN171" s="517"/>
      <c r="EO171" s="517"/>
      <c r="EP171" s="517"/>
      <c r="EQ171" s="517"/>
      <c r="ER171" s="517"/>
      <c r="ES171" s="517"/>
      <c r="ET171" s="517"/>
      <c r="EU171" s="517"/>
      <c r="EV171" s="517"/>
    </row>
    <row r="172" spans="1:152" ht="28.8" x14ac:dyDescent="0.25">
      <c r="A172" s="535" t="str">
        <f t="shared" ref="A172:H172" si="92">A81</f>
        <v>2.2.3</v>
      </c>
      <c r="B172" s="536" t="str">
        <f t="shared" si="92"/>
        <v>ადამიანური რესურსები - აივ: სათანადო საკადრო დაკომპლექტება აივ -რაგირების სფეროში</v>
      </c>
      <c r="C172" s="537">
        <f t="shared" si="92"/>
        <v>110000</v>
      </c>
      <c r="D172" s="537">
        <f t="shared" si="92"/>
        <v>110000</v>
      </c>
      <c r="E172" s="537">
        <f t="shared" si="92"/>
        <v>110000</v>
      </c>
      <c r="F172" s="537">
        <f t="shared" si="92"/>
        <v>110000</v>
      </c>
      <c r="G172" s="537">
        <f t="shared" si="92"/>
        <v>110000</v>
      </c>
      <c r="H172" s="538">
        <f t="shared" si="92"/>
        <v>550000</v>
      </c>
      <c r="I172" s="524"/>
      <c r="J172" s="514"/>
      <c r="K172" s="514"/>
      <c r="L172" s="514"/>
      <c r="M172" s="514"/>
      <c r="N172" s="515"/>
      <c r="O172" s="515"/>
      <c r="P172" s="514"/>
      <c r="Q172" s="514"/>
      <c r="R172" s="514"/>
      <c r="S172" s="514"/>
      <c r="T172" s="514"/>
      <c r="U172" s="514"/>
      <c r="V172" s="514"/>
      <c r="W172" s="514"/>
      <c r="X172" s="514"/>
      <c r="Y172" s="514"/>
      <c r="Z172" s="514"/>
      <c r="AA172" s="515"/>
      <c r="AB172" s="514"/>
      <c r="AC172" s="514"/>
      <c r="AD172" s="514"/>
      <c r="AE172" s="514"/>
      <c r="AF172" s="514"/>
      <c r="AG172" s="515"/>
      <c r="AH172" s="514"/>
      <c r="AI172" s="514"/>
      <c r="AJ172" s="514"/>
      <c r="AK172" s="514"/>
      <c r="AL172" s="514"/>
      <c r="AM172" s="515"/>
      <c r="AN172" s="516"/>
      <c r="AO172" s="516"/>
      <c r="AP172" s="516"/>
      <c r="AQ172" s="516"/>
      <c r="AR172" s="516"/>
      <c r="AS172" s="516"/>
      <c r="AT172" s="516"/>
      <c r="AU172" s="516"/>
      <c r="AV172" s="516"/>
      <c r="AW172" s="516"/>
      <c r="AX172" s="516"/>
      <c r="AY172" s="516"/>
      <c r="AZ172" s="516"/>
      <c r="BA172" s="516"/>
      <c r="BB172" s="516"/>
      <c r="BC172" s="516"/>
      <c r="BD172" s="516"/>
      <c r="BE172" s="516"/>
      <c r="BF172" s="516"/>
      <c r="BG172" s="516"/>
      <c r="BH172" s="516"/>
      <c r="BI172" s="516"/>
      <c r="BJ172" s="516"/>
      <c r="BK172" s="516"/>
      <c r="BL172" s="516"/>
      <c r="BM172" s="516"/>
      <c r="BN172" s="516"/>
      <c r="BO172" s="516"/>
      <c r="BP172" s="516"/>
      <c r="BQ172" s="516"/>
      <c r="BR172" s="516"/>
      <c r="BS172" s="517"/>
      <c r="BT172" s="517"/>
      <c r="BU172" s="517"/>
      <c r="BV172" s="517"/>
      <c r="BW172" s="517"/>
      <c r="BX172" s="517"/>
      <c r="BY172" s="517"/>
      <c r="BZ172" s="517"/>
      <c r="CA172" s="517"/>
      <c r="CB172" s="517"/>
      <c r="CC172" s="517"/>
      <c r="CD172" s="517"/>
      <c r="CE172" s="517"/>
      <c r="CF172" s="517"/>
      <c r="CG172" s="517"/>
      <c r="CH172" s="517"/>
      <c r="CI172" s="517"/>
      <c r="CJ172" s="517"/>
      <c r="CK172" s="517"/>
      <c r="CL172" s="517"/>
      <c r="CM172" s="517"/>
      <c r="CN172" s="517"/>
      <c r="CO172" s="517"/>
      <c r="CP172" s="517"/>
      <c r="CQ172" s="517"/>
      <c r="CR172" s="517"/>
      <c r="CS172" s="517"/>
      <c r="CT172" s="517"/>
      <c r="CU172" s="517"/>
      <c r="CV172" s="517"/>
      <c r="CW172" s="517"/>
      <c r="CX172" s="517"/>
      <c r="CY172" s="517"/>
      <c r="CZ172" s="517"/>
      <c r="DA172" s="517"/>
      <c r="DB172" s="517"/>
      <c r="DC172" s="517"/>
      <c r="DD172" s="517"/>
      <c r="DE172" s="517"/>
      <c r="DF172" s="517"/>
      <c r="DG172" s="517"/>
      <c r="DH172" s="517"/>
      <c r="DI172" s="517"/>
      <c r="DJ172" s="517"/>
      <c r="DK172" s="517"/>
      <c r="DL172" s="517"/>
      <c r="DM172" s="517"/>
      <c r="DN172" s="517"/>
      <c r="DO172" s="517"/>
      <c r="DP172" s="517"/>
      <c r="DQ172" s="517"/>
      <c r="DR172" s="517"/>
      <c r="DS172" s="517"/>
      <c r="DT172" s="517"/>
      <c r="DU172" s="517"/>
      <c r="DV172" s="517"/>
      <c r="DW172" s="517"/>
      <c r="DX172" s="517"/>
      <c r="DY172" s="517"/>
      <c r="DZ172" s="517"/>
      <c r="EA172" s="517"/>
      <c r="EB172" s="517"/>
      <c r="EC172" s="517"/>
      <c r="ED172" s="517"/>
      <c r="EE172" s="517"/>
      <c r="EF172" s="517"/>
      <c r="EG172" s="517"/>
      <c r="EH172" s="517"/>
      <c r="EI172" s="517"/>
      <c r="EJ172" s="517"/>
      <c r="EK172" s="517"/>
      <c r="EL172" s="517"/>
      <c r="EM172" s="517"/>
      <c r="EN172" s="517"/>
      <c r="EO172" s="517"/>
      <c r="EP172" s="517"/>
      <c r="EQ172" s="517"/>
      <c r="ER172" s="517"/>
      <c r="ES172" s="517"/>
      <c r="ET172" s="517"/>
      <c r="EU172" s="517"/>
      <c r="EV172" s="517"/>
    </row>
    <row r="173" spans="1:152" x14ac:dyDescent="0.25">
      <c r="A173" s="531">
        <f>A84</f>
        <v>2.2999999999999998</v>
      </c>
      <c r="B173" s="532" t="str">
        <f t="shared" ref="B173:H174" si="93">B84</f>
        <v>ჯანდაცვის საინფორმაციო სისტემა</v>
      </c>
      <c r="C173" s="533">
        <f t="shared" si="93"/>
        <v>9600</v>
      </c>
      <c r="D173" s="533">
        <f t="shared" si="93"/>
        <v>51400</v>
      </c>
      <c r="E173" s="533">
        <f t="shared" si="93"/>
        <v>33200</v>
      </c>
      <c r="F173" s="533">
        <f t="shared" si="93"/>
        <v>16800</v>
      </c>
      <c r="G173" s="533">
        <f t="shared" si="93"/>
        <v>8400</v>
      </c>
      <c r="H173" s="534">
        <f t="shared" si="93"/>
        <v>119400</v>
      </c>
      <c r="I173" s="524"/>
      <c r="J173" s="514"/>
      <c r="K173" s="514"/>
      <c r="L173" s="514"/>
      <c r="M173" s="514"/>
      <c r="N173" s="515"/>
      <c r="O173" s="515"/>
      <c r="P173" s="514"/>
      <c r="Q173" s="514"/>
      <c r="R173" s="514"/>
      <c r="S173" s="514"/>
      <c r="T173" s="514"/>
      <c r="U173" s="514"/>
      <c r="V173" s="514"/>
      <c r="W173" s="514"/>
      <c r="X173" s="514"/>
      <c r="Y173" s="514"/>
      <c r="Z173" s="514"/>
      <c r="AA173" s="515"/>
      <c r="AB173" s="514"/>
      <c r="AC173" s="514"/>
      <c r="AD173" s="514"/>
      <c r="AE173" s="514"/>
      <c r="AF173" s="514"/>
      <c r="AG173" s="515"/>
      <c r="AH173" s="514"/>
      <c r="AI173" s="514"/>
      <c r="AJ173" s="514"/>
      <c r="AK173" s="514"/>
      <c r="AL173" s="514"/>
      <c r="AM173" s="515"/>
      <c r="AN173" s="516"/>
      <c r="AO173" s="516"/>
      <c r="AP173" s="516"/>
      <c r="AQ173" s="516"/>
      <c r="AR173" s="516"/>
      <c r="AS173" s="516"/>
      <c r="AT173" s="516"/>
      <c r="AU173" s="516"/>
      <c r="AV173" s="516"/>
      <c r="AW173" s="516"/>
      <c r="AX173" s="516"/>
      <c r="AY173" s="516"/>
      <c r="AZ173" s="516"/>
      <c r="BA173" s="516"/>
      <c r="BB173" s="516"/>
      <c r="BC173" s="516"/>
      <c r="BD173" s="516"/>
      <c r="BE173" s="516"/>
      <c r="BF173" s="516"/>
      <c r="BG173" s="516"/>
      <c r="BH173" s="516"/>
      <c r="BI173" s="516"/>
      <c r="BJ173" s="516"/>
      <c r="BK173" s="516"/>
      <c r="BL173" s="516"/>
      <c r="BM173" s="516"/>
      <c r="BN173" s="516"/>
      <c r="BO173" s="516"/>
      <c r="BP173" s="516"/>
      <c r="BQ173" s="516"/>
      <c r="BR173" s="516"/>
      <c r="BS173" s="517"/>
      <c r="BT173" s="517"/>
      <c r="BU173" s="517"/>
      <c r="BV173" s="517"/>
      <c r="BW173" s="517"/>
      <c r="BX173" s="517"/>
      <c r="BY173" s="517"/>
      <c r="BZ173" s="517"/>
      <c r="CA173" s="517"/>
      <c r="CB173" s="517"/>
      <c r="CC173" s="517"/>
      <c r="CD173" s="517"/>
      <c r="CE173" s="517"/>
      <c r="CF173" s="517"/>
      <c r="CG173" s="517"/>
      <c r="CH173" s="517"/>
      <c r="CI173" s="517"/>
      <c r="CJ173" s="517"/>
      <c r="CK173" s="517"/>
      <c r="CL173" s="517"/>
      <c r="CM173" s="517"/>
      <c r="CN173" s="517"/>
      <c r="CO173" s="517"/>
      <c r="CP173" s="517"/>
      <c r="CQ173" s="517"/>
      <c r="CR173" s="517"/>
      <c r="CS173" s="517"/>
      <c r="CT173" s="517"/>
      <c r="CU173" s="517"/>
      <c r="CV173" s="517"/>
      <c r="CW173" s="517"/>
      <c r="CX173" s="517"/>
      <c r="CY173" s="517"/>
      <c r="CZ173" s="517"/>
      <c r="DA173" s="517"/>
      <c r="DB173" s="517"/>
      <c r="DC173" s="517"/>
      <c r="DD173" s="517"/>
      <c r="DE173" s="517"/>
      <c r="DF173" s="517"/>
      <c r="DG173" s="517"/>
      <c r="DH173" s="517"/>
      <c r="DI173" s="517"/>
      <c r="DJ173" s="517"/>
      <c r="DK173" s="517"/>
      <c r="DL173" s="517"/>
      <c r="DM173" s="517"/>
      <c r="DN173" s="517"/>
      <c r="DO173" s="517"/>
      <c r="DP173" s="517"/>
      <c r="DQ173" s="517"/>
      <c r="DR173" s="517"/>
      <c r="DS173" s="517"/>
      <c r="DT173" s="517"/>
      <c r="DU173" s="517"/>
      <c r="DV173" s="517"/>
      <c r="DW173" s="517"/>
      <c r="DX173" s="517"/>
      <c r="DY173" s="517"/>
      <c r="DZ173" s="517"/>
      <c r="EA173" s="517"/>
      <c r="EB173" s="517"/>
      <c r="EC173" s="517"/>
      <c r="ED173" s="517"/>
      <c r="EE173" s="517"/>
      <c r="EF173" s="517"/>
      <c r="EG173" s="517"/>
      <c r="EH173" s="517"/>
      <c r="EI173" s="517"/>
      <c r="EJ173" s="517"/>
      <c r="EK173" s="517"/>
      <c r="EL173" s="517"/>
      <c r="EM173" s="517"/>
      <c r="EN173" s="517"/>
      <c r="EO173" s="517"/>
      <c r="EP173" s="517"/>
      <c r="EQ173" s="517"/>
      <c r="ER173" s="517"/>
      <c r="ES173" s="517"/>
      <c r="ET173" s="517"/>
      <c r="EU173" s="517"/>
      <c r="EV173" s="517"/>
    </row>
    <row r="174" spans="1:152" ht="43.2" x14ac:dyDescent="0.25">
      <c r="A174" s="539" t="str">
        <f>A85</f>
        <v>2.3.1</v>
      </c>
      <c r="B174" s="501" t="str">
        <f t="shared" si="93"/>
        <v xml:space="preserve"> ჯანდაცვის ინფორმაცია - აივ: ჯანდაცვის საინფორმაციო სისტემის მდგრადი განვითარება აივ-ზე ეროვნული რეაგირების პროგრამაში</v>
      </c>
      <c r="C174" s="537">
        <f t="shared" si="93"/>
        <v>0</v>
      </c>
      <c r="D174" s="537">
        <f t="shared" si="93"/>
        <v>18400</v>
      </c>
      <c r="E174" s="537">
        <f t="shared" si="93"/>
        <v>8400</v>
      </c>
      <c r="F174" s="537">
        <f t="shared" si="93"/>
        <v>8400</v>
      </c>
      <c r="G174" s="537">
        <f t="shared" si="93"/>
        <v>0</v>
      </c>
      <c r="H174" s="538">
        <f t="shared" si="93"/>
        <v>35200</v>
      </c>
      <c r="I174" s="524"/>
      <c r="J174" s="514"/>
      <c r="K174" s="514"/>
      <c r="L174" s="514"/>
      <c r="M174" s="514"/>
      <c r="N174" s="515"/>
      <c r="O174" s="515"/>
      <c r="P174" s="514"/>
      <c r="Q174" s="514"/>
      <c r="R174" s="514"/>
      <c r="S174" s="514"/>
      <c r="T174" s="514"/>
      <c r="U174" s="514"/>
      <c r="V174" s="514"/>
      <c r="W174" s="514"/>
      <c r="X174" s="514"/>
      <c r="Y174" s="514"/>
      <c r="Z174" s="514"/>
      <c r="AA174" s="515"/>
      <c r="AB174" s="514"/>
      <c r="AC174" s="514"/>
      <c r="AD174" s="514"/>
      <c r="AE174" s="514"/>
      <c r="AF174" s="514"/>
      <c r="AG174" s="515"/>
      <c r="AH174" s="514"/>
      <c r="AI174" s="514"/>
      <c r="AJ174" s="514"/>
      <c r="AK174" s="514"/>
      <c r="AL174" s="514"/>
      <c r="AM174" s="515"/>
      <c r="AN174" s="516"/>
      <c r="AO174" s="516"/>
      <c r="AP174" s="516"/>
      <c r="AQ174" s="516"/>
      <c r="AR174" s="516"/>
      <c r="AS174" s="516"/>
      <c r="AT174" s="516"/>
      <c r="AU174" s="516"/>
      <c r="AV174" s="516"/>
      <c r="AW174" s="516"/>
      <c r="AX174" s="516"/>
      <c r="AY174" s="516"/>
      <c r="AZ174" s="516"/>
      <c r="BA174" s="516"/>
      <c r="BB174" s="516"/>
      <c r="BC174" s="516"/>
      <c r="BD174" s="516"/>
      <c r="BE174" s="516"/>
      <c r="BF174" s="516"/>
      <c r="BG174" s="516"/>
      <c r="BH174" s="516"/>
      <c r="BI174" s="516"/>
      <c r="BJ174" s="516"/>
      <c r="BK174" s="516"/>
      <c r="BL174" s="516"/>
      <c r="BM174" s="516"/>
      <c r="BN174" s="516"/>
      <c r="BO174" s="516"/>
      <c r="BP174" s="516"/>
      <c r="BQ174" s="516"/>
      <c r="BR174" s="516"/>
      <c r="BS174" s="517"/>
      <c r="BT174" s="517"/>
      <c r="BU174" s="517"/>
      <c r="BV174" s="517"/>
      <c r="BW174" s="517"/>
      <c r="BX174" s="517"/>
      <c r="BY174" s="517"/>
      <c r="BZ174" s="517"/>
      <c r="CA174" s="517"/>
      <c r="CB174" s="517"/>
      <c r="CC174" s="517"/>
      <c r="CD174" s="517"/>
      <c r="CE174" s="517"/>
      <c r="CF174" s="517"/>
      <c r="CG174" s="517"/>
      <c r="CH174" s="517"/>
      <c r="CI174" s="517"/>
      <c r="CJ174" s="517"/>
      <c r="CK174" s="517"/>
      <c r="CL174" s="517"/>
      <c r="CM174" s="517"/>
      <c r="CN174" s="517"/>
      <c r="CO174" s="517"/>
      <c r="CP174" s="517"/>
      <c r="CQ174" s="517"/>
      <c r="CR174" s="517"/>
      <c r="CS174" s="517"/>
      <c r="CT174" s="517"/>
      <c r="CU174" s="517"/>
      <c r="CV174" s="517"/>
      <c r="CW174" s="517"/>
      <c r="CX174" s="517"/>
      <c r="CY174" s="517"/>
      <c r="CZ174" s="517"/>
      <c r="DA174" s="517"/>
      <c r="DB174" s="517"/>
      <c r="DC174" s="517"/>
      <c r="DD174" s="517"/>
      <c r="DE174" s="517"/>
      <c r="DF174" s="517"/>
      <c r="DG174" s="517"/>
      <c r="DH174" s="517"/>
      <c r="DI174" s="517"/>
      <c r="DJ174" s="517"/>
      <c r="DK174" s="517"/>
      <c r="DL174" s="517"/>
      <c r="DM174" s="517"/>
      <c r="DN174" s="517"/>
      <c r="DO174" s="517"/>
      <c r="DP174" s="517"/>
      <c r="DQ174" s="517"/>
      <c r="DR174" s="517"/>
      <c r="DS174" s="517"/>
      <c r="DT174" s="517"/>
      <c r="DU174" s="517"/>
      <c r="DV174" s="517"/>
      <c r="DW174" s="517"/>
      <c r="DX174" s="517"/>
      <c r="DY174" s="517"/>
      <c r="DZ174" s="517"/>
      <c r="EA174" s="517"/>
      <c r="EB174" s="517"/>
      <c r="EC174" s="517"/>
      <c r="ED174" s="517"/>
      <c r="EE174" s="517"/>
      <c r="EF174" s="517"/>
      <c r="EG174" s="517"/>
      <c r="EH174" s="517"/>
      <c r="EI174" s="517"/>
      <c r="EJ174" s="517"/>
      <c r="EK174" s="517"/>
      <c r="EL174" s="517"/>
      <c r="EM174" s="517"/>
      <c r="EN174" s="517"/>
      <c r="EO174" s="517"/>
      <c r="EP174" s="517"/>
      <c r="EQ174" s="517"/>
      <c r="ER174" s="517"/>
      <c r="ES174" s="517"/>
      <c r="ET174" s="517"/>
      <c r="EU174" s="517"/>
      <c r="EV174" s="517"/>
    </row>
    <row r="175" spans="1:152" ht="43.2" x14ac:dyDescent="0.25">
      <c r="A175" s="535" t="str">
        <f>A92</f>
        <v>2.3.2</v>
      </c>
      <c r="B175" s="536" t="str">
        <f t="shared" ref="B175:H175" si="94">B92</f>
        <v xml:space="preserve">ჯანდაცვის ინფორმაცია - TB: გაუმჯობესდეს ჯანდაცვის საინფორმაციო სისტემის ტუბერკულოზის კონტროლისთვის </v>
      </c>
      <c r="C175" s="537">
        <f t="shared" si="94"/>
        <v>9600</v>
      </c>
      <c r="D175" s="537">
        <f t="shared" si="94"/>
        <v>33000</v>
      </c>
      <c r="E175" s="537">
        <f t="shared" si="94"/>
        <v>24800</v>
      </c>
      <c r="F175" s="537">
        <f t="shared" si="94"/>
        <v>8400</v>
      </c>
      <c r="G175" s="537">
        <f t="shared" si="94"/>
        <v>8400</v>
      </c>
      <c r="H175" s="538">
        <f t="shared" si="94"/>
        <v>84200</v>
      </c>
      <c r="I175" s="524"/>
      <c r="J175" s="514"/>
      <c r="K175" s="514"/>
      <c r="L175" s="514"/>
      <c r="M175" s="514"/>
      <c r="N175" s="515"/>
      <c r="O175" s="515"/>
      <c r="P175" s="514"/>
      <c r="Q175" s="514"/>
      <c r="R175" s="514"/>
      <c r="S175" s="514"/>
      <c r="T175" s="514"/>
      <c r="U175" s="514"/>
      <c r="V175" s="514"/>
      <c r="W175" s="514"/>
      <c r="X175" s="514"/>
      <c r="Y175" s="514"/>
      <c r="Z175" s="514"/>
      <c r="AA175" s="515"/>
      <c r="AB175" s="514"/>
      <c r="AC175" s="514"/>
      <c r="AD175" s="514"/>
      <c r="AE175" s="514"/>
      <c r="AF175" s="514"/>
      <c r="AG175" s="515"/>
      <c r="AH175" s="514"/>
      <c r="AI175" s="514"/>
      <c r="AJ175" s="514"/>
      <c r="AK175" s="514"/>
      <c r="AL175" s="514"/>
      <c r="AM175" s="515"/>
      <c r="AN175" s="516"/>
      <c r="AO175" s="516"/>
      <c r="AP175" s="516"/>
      <c r="AQ175" s="516"/>
      <c r="AR175" s="516"/>
      <c r="AS175" s="516"/>
      <c r="AT175" s="516"/>
      <c r="AU175" s="516"/>
      <c r="AV175" s="516"/>
      <c r="AW175" s="516"/>
      <c r="AX175" s="516"/>
      <c r="AY175" s="516"/>
      <c r="AZ175" s="516"/>
      <c r="BA175" s="516"/>
      <c r="BB175" s="516"/>
      <c r="BC175" s="516"/>
      <c r="BD175" s="516"/>
      <c r="BE175" s="516"/>
      <c r="BF175" s="516"/>
      <c r="BG175" s="516"/>
      <c r="BH175" s="516"/>
      <c r="BI175" s="516"/>
      <c r="BJ175" s="516"/>
      <c r="BK175" s="516"/>
      <c r="BL175" s="516"/>
      <c r="BM175" s="516"/>
      <c r="BN175" s="516"/>
      <c r="BO175" s="516"/>
      <c r="BP175" s="516"/>
      <c r="BQ175" s="516"/>
      <c r="BR175" s="516"/>
      <c r="BS175" s="517"/>
      <c r="BT175" s="517"/>
      <c r="BU175" s="517"/>
      <c r="BV175" s="517"/>
      <c r="BW175" s="517"/>
      <c r="BX175" s="517"/>
      <c r="BY175" s="517"/>
      <c r="BZ175" s="517"/>
      <c r="CA175" s="517"/>
      <c r="CB175" s="517"/>
      <c r="CC175" s="517"/>
      <c r="CD175" s="517"/>
      <c r="CE175" s="517"/>
      <c r="CF175" s="517"/>
      <c r="CG175" s="517"/>
      <c r="CH175" s="517"/>
      <c r="CI175" s="517"/>
      <c r="CJ175" s="517"/>
      <c r="CK175" s="517"/>
      <c r="CL175" s="517"/>
      <c r="CM175" s="517"/>
      <c r="CN175" s="517"/>
      <c r="CO175" s="517"/>
      <c r="CP175" s="517"/>
      <c r="CQ175" s="517"/>
      <c r="CR175" s="517"/>
      <c r="CS175" s="517"/>
      <c r="CT175" s="517"/>
      <c r="CU175" s="517"/>
      <c r="CV175" s="517"/>
      <c r="CW175" s="517"/>
      <c r="CX175" s="517"/>
      <c r="CY175" s="517"/>
      <c r="CZ175" s="517"/>
      <c r="DA175" s="517"/>
      <c r="DB175" s="517"/>
      <c r="DC175" s="517"/>
      <c r="DD175" s="517"/>
      <c r="DE175" s="517"/>
      <c r="DF175" s="517"/>
      <c r="DG175" s="517"/>
      <c r="DH175" s="517"/>
      <c r="DI175" s="517"/>
      <c r="DJ175" s="517"/>
      <c r="DK175" s="517"/>
      <c r="DL175" s="517"/>
      <c r="DM175" s="517"/>
      <c r="DN175" s="517"/>
      <c r="DO175" s="517"/>
      <c r="DP175" s="517"/>
      <c r="DQ175" s="517"/>
      <c r="DR175" s="517"/>
      <c r="DS175" s="517"/>
      <c r="DT175" s="517"/>
      <c r="DU175" s="517"/>
      <c r="DV175" s="517"/>
      <c r="DW175" s="517"/>
      <c r="DX175" s="517"/>
      <c r="DY175" s="517"/>
      <c r="DZ175" s="517"/>
      <c r="EA175" s="517"/>
      <c r="EB175" s="517"/>
      <c r="EC175" s="517"/>
      <c r="ED175" s="517"/>
      <c r="EE175" s="517"/>
      <c r="EF175" s="517"/>
      <c r="EG175" s="517"/>
      <c r="EH175" s="517"/>
      <c r="EI175" s="517"/>
      <c r="EJ175" s="517"/>
      <c r="EK175" s="517"/>
      <c r="EL175" s="517"/>
      <c r="EM175" s="517"/>
      <c r="EN175" s="517"/>
      <c r="EO175" s="517"/>
      <c r="EP175" s="517"/>
      <c r="EQ175" s="517"/>
      <c r="ER175" s="517"/>
      <c r="ES175" s="517"/>
      <c r="ET175" s="517"/>
      <c r="EU175" s="517"/>
      <c r="EV175" s="517"/>
    </row>
    <row r="176" spans="1:152" x14ac:dyDescent="0.25">
      <c r="A176" s="531">
        <f>A100</f>
        <v>2.4</v>
      </c>
      <c r="B176" s="532" t="str">
        <f t="shared" ref="B176:H177" si="95">B100</f>
        <v>მმართველობა</v>
      </c>
      <c r="C176" s="533">
        <f t="shared" si="95"/>
        <v>0</v>
      </c>
      <c r="D176" s="533">
        <f t="shared" si="95"/>
        <v>53400</v>
      </c>
      <c r="E176" s="533">
        <f t="shared" si="95"/>
        <v>0</v>
      </c>
      <c r="F176" s="533">
        <f t="shared" si="95"/>
        <v>46800</v>
      </c>
      <c r="G176" s="533">
        <f t="shared" si="95"/>
        <v>0</v>
      </c>
      <c r="H176" s="534">
        <f t="shared" si="95"/>
        <v>100200</v>
      </c>
      <c r="I176" s="524"/>
      <c r="J176" s="514"/>
      <c r="K176" s="514"/>
      <c r="L176" s="514"/>
      <c r="M176" s="514"/>
      <c r="N176" s="515"/>
      <c r="O176" s="515"/>
      <c r="P176" s="514"/>
      <c r="Q176" s="514"/>
      <c r="R176" s="514"/>
      <c r="S176" s="514"/>
      <c r="T176" s="514"/>
      <c r="U176" s="514"/>
      <c r="V176" s="514"/>
      <c r="W176" s="514"/>
      <c r="X176" s="514"/>
      <c r="Y176" s="514"/>
      <c r="Z176" s="514"/>
      <c r="AA176" s="515"/>
      <c r="AB176" s="514"/>
      <c r="AC176" s="514"/>
      <c r="AD176" s="514"/>
      <c r="AE176" s="514"/>
      <c r="AF176" s="514"/>
      <c r="AG176" s="515"/>
      <c r="AH176" s="514"/>
      <c r="AI176" s="514"/>
      <c r="AJ176" s="514"/>
      <c r="AK176" s="514"/>
      <c r="AL176" s="514"/>
      <c r="AM176" s="515"/>
      <c r="AN176" s="516"/>
      <c r="AO176" s="516"/>
      <c r="AP176" s="516"/>
      <c r="AQ176" s="516"/>
      <c r="AR176" s="516"/>
      <c r="AS176" s="516"/>
      <c r="AT176" s="516"/>
      <c r="AU176" s="516"/>
      <c r="AV176" s="516"/>
      <c r="AW176" s="516"/>
      <c r="AX176" s="516"/>
      <c r="AY176" s="516"/>
      <c r="AZ176" s="516"/>
      <c r="BA176" s="516"/>
      <c r="BB176" s="516"/>
      <c r="BC176" s="516"/>
      <c r="BD176" s="516"/>
      <c r="BE176" s="516"/>
      <c r="BF176" s="516"/>
      <c r="BG176" s="516"/>
      <c r="BH176" s="516"/>
      <c r="BI176" s="516"/>
      <c r="BJ176" s="516"/>
      <c r="BK176" s="516"/>
      <c r="BL176" s="516"/>
      <c r="BM176" s="516"/>
      <c r="BN176" s="516"/>
      <c r="BO176" s="516"/>
      <c r="BP176" s="516"/>
      <c r="BQ176" s="516"/>
      <c r="BR176" s="516"/>
      <c r="BS176" s="517"/>
      <c r="BT176" s="517"/>
      <c r="BU176" s="517"/>
      <c r="BV176" s="517"/>
      <c r="BW176" s="517"/>
      <c r="BX176" s="517"/>
      <c r="BY176" s="517"/>
      <c r="BZ176" s="517"/>
      <c r="CA176" s="517"/>
      <c r="CB176" s="517"/>
      <c r="CC176" s="517"/>
      <c r="CD176" s="517"/>
      <c r="CE176" s="517"/>
      <c r="CF176" s="517"/>
      <c r="CG176" s="517"/>
      <c r="CH176" s="517"/>
      <c r="CI176" s="517"/>
      <c r="CJ176" s="517"/>
      <c r="CK176" s="517"/>
      <c r="CL176" s="517"/>
      <c r="CM176" s="517"/>
      <c r="CN176" s="517"/>
      <c r="CO176" s="517"/>
      <c r="CP176" s="517"/>
      <c r="CQ176" s="517"/>
      <c r="CR176" s="517"/>
      <c r="CS176" s="517"/>
      <c r="CT176" s="517"/>
      <c r="CU176" s="517"/>
      <c r="CV176" s="517"/>
      <c r="CW176" s="517"/>
      <c r="CX176" s="517"/>
      <c r="CY176" s="517"/>
      <c r="CZ176" s="517"/>
      <c r="DA176" s="517"/>
      <c r="DB176" s="517"/>
      <c r="DC176" s="517"/>
      <c r="DD176" s="517"/>
      <c r="DE176" s="517"/>
      <c r="DF176" s="517"/>
      <c r="DG176" s="517"/>
      <c r="DH176" s="517"/>
      <c r="DI176" s="517"/>
      <c r="DJ176" s="517"/>
      <c r="DK176" s="517"/>
      <c r="DL176" s="517"/>
      <c r="DM176" s="517"/>
      <c r="DN176" s="517"/>
      <c r="DO176" s="517"/>
      <c r="DP176" s="517"/>
      <c r="DQ176" s="517"/>
      <c r="DR176" s="517"/>
      <c r="DS176" s="517"/>
      <c r="DT176" s="517"/>
      <c r="DU176" s="517"/>
      <c r="DV176" s="517"/>
      <c r="DW176" s="517"/>
      <c r="DX176" s="517"/>
      <c r="DY176" s="517"/>
      <c r="DZ176" s="517"/>
      <c r="EA176" s="517"/>
      <c r="EB176" s="517"/>
      <c r="EC176" s="517"/>
      <c r="ED176" s="517"/>
      <c r="EE176" s="517"/>
      <c r="EF176" s="517"/>
      <c r="EG176" s="517"/>
      <c r="EH176" s="517"/>
      <c r="EI176" s="517"/>
      <c r="EJ176" s="517"/>
      <c r="EK176" s="517"/>
      <c r="EL176" s="517"/>
      <c r="EM176" s="517"/>
      <c r="EN176" s="517"/>
      <c r="EO176" s="517"/>
      <c r="EP176" s="517"/>
      <c r="EQ176" s="517"/>
      <c r="ER176" s="517"/>
      <c r="ES176" s="517"/>
      <c r="ET176" s="517"/>
      <c r="EU176" s="517"/>
      <c r="EV176" s="517"/>
    </row>
    <row r="177" spans="1:152" ht="43.2" x14ac:dyDescent="0.25">
      <c r="A177" s="535" t="str">
        <f>A101</f>
        <v>2.4.1</v>
      </c>
      <c r="B177" s="536" t="str">
        <f t="shared" si="95"/>
        <v>მმართველობა - აივ: გაუმჯობესდეს აივ მმართველობა (პოლიტიკური მხარდაჭერა, პროგრამის ხელმძღვანელობა, კოორდინაცია)</v>
      </c>
      <c r="C177" s="537">
        <f t="shared" si="95"/>
        <v>0</v>
      </c>
      <c r="D177" s="537">
        <f t="shared" si="95"/>
        <v>53400</v>
      </c>
      <c r="E177" s="537">
        <f t="shared" si="95"/>
        <v>0</v>
      </c>
      <c r="F177" s="537">
        <f t="shared" si="95"/>
        <v>0</v>
      </c>
      <c r="G177" s="537">
        <f t="shared" si="95"/>
        <v>0</v>
      </c>
      <c r="H177" s="538">
        <f t="shared" si="95"/>
        <v>53400</v>
      </c>
      <c r="I177" s="524"/>
      <c r="J177" s="514"/>
      <c r="K177" s="514"/>
      <c r="L177" s="514"/>
      <c r="M177" s="514"/>
      <c r="N177" s="515"/>
      <c r="O177" s="515"/>
      <c r="P177" s="514"/>
      <c r="Q177" s="514"/>
      <c r="R177" s="514"/>
      <c r="S177" s="514"/>
      <c r="T177" s="514"/>
      <c r="U177" s="514"/>
      <c r="V177" s="514"/>
      <c r="W177" s="514"/>
      <c r="X177" s="514"/>
      <c r="Y177" s="514"/>
      <c r="Z177" s="514"/>
      <c r="AA177" s="515"/>
      <c r="AB177" s="514"/>
      <c r="AC177" s="514"/>
      <c r="AD177" s="514"/>
      <c r="AE177" s="514"/>
      <c r="AF177" s="514"/>
      <c r="AG177" s="515"/>
      <c r="AH177" s="514"/>
      <c r="AI177" s="514"/>
      <c r="AJ177" s="514"/>
      <c r="AK177" s="514"/>
      <c r="AL177" s="514"/>
      <c r="AM177" s="515"/>
      <c r="AN177" s="516"/>
      <c r="AO177" s="516"/>
      <c r="AP177" s="516"/>
      <c r="AQ177" s="516"/>
      <c r="AR177" s="516"/>
      <c r="AS177" s="516"/>
      <c r="AT177" s="516"/>
      <c r="AU177" s="516"/>
      <c r="AV177" s="516"/>
      <c r="AW177" s="516"/>
      <c r="AX177" s="516"/>
      <c r="AY177" s="516"/>
      <c r="AZ177" s="516"/>
      <c r="BA177" s="516"/>
      <c r="BB177" s="516"/>
      <c r="BC177" s="516"/>
      <c r="BD177" s="516"/>
      <c r="BE177" s="516"/>
      <c r="BF177" s="516"/>
      <c r="BG177" s="516"/>
      <c r="BH177" s="516"/>
      <c r="BI177" s="516"/>
      <c r="BJ177" s="516"/>
      <c r="BK177" s="516"/>
      <c r="BL177" s="516"/>
      <c r="BM177" s="516"/>
      <c r="BN177" s="516"/>
      <c r="BO177" s="516"/>
      <c r="BP177" s="516"/>
      <c r="BQ177" s="516"/>
      <c r="BR177" s="516"/>
      <c r="BS177" s="517"/>
      <c r="BT177" s="517"/>
      <c r="BU177" s="517"/>
      <c r="BV177" s="517"/>
      <c r="BW177" s="517"/>
      <c r="BX177" s="517"/>
      <c r="BY177" s="517"/>
      <c r="BZ177" s="517"/>
      <c r="CA177" s="517"/>
      <c r="CB177" s="517"/>
      <c r="CC177" s="517"/>
      <c r="CD177" s="517"/>
      <c r="CE177" s="517"/>
      <c r="CF177" s="517"/>
      <c r="CG177" s="517"/>
      <c r="CH177" s="517"/>
      <c r="CI177" s="517"/>
      <c r="CJ177" s="517"/>
      <c r="CK177" s="517"/>
      <c r="CL177" s="517"/>
      <c r="CM177" s="517"/>
      <c r="CN177" s="517"/>
      <c r="CO177" s="517"/>
      <c r="CP177" s="517"/>
      <c r="CQ177" s="517"/>
      <c r="CR177" s="517"/>
      <c r="CS177" s="517"/>
      <c r="CT177" s="517"/>
      <c r="CU177" s="517"/>
      <c r="CV177" s="517"/>
      <c r="CW177" s="517"/>
      <c r="CX177" s="517"/>
      <c r="CY177" s="517"/>
      <c r="CZ177" s="517"/>
      <c r="DA177" s="517"/>
      <c r="DB177" s="517"/>
      <c r="DC177" s="517"/>
      <c r="DD177" s="517"/>
      <c r="DE177" s="517"/>
      <c r="DF177" s="517"/>
      <c r="DG177" s="517"/>
      <c r="DH177" s="517"/>
      <c r="DI177" s="517"/>
      <c r="DJ177" s="517"/>
      <c r="DK177" s="517"/>
      <c r="DL177" s="517"/>
      <c r="DM177" s="517"/>
      <c r="DN177" s="517"/>
      <c r="DO177" s="517"/>
      <c r="DP177" s="517"/>
      <c r="DQ177" s="517"/>
      <c r="DR177" s="517"/>
      <c r="DS177" s="517"/>
      <c r="DT177" s="517"/>
      <c r="DU177" s="517"/>
      <c r="DV177" s="517"/>
      <c r="DW177" s="517"/>
      <c r="DX177" s="517"/>
      <c r="DY177" s="517"/>
      <c r="DZ177" s="517"/>
      <c r="EA177" s="517"/>
      <c r="EB177" s="517"/>
      <c r="EC177" s="517"/>
      <c r="ED177" s="517"/>
      <c r="EE177" s="517"/>
      <c r="EF177" s="517"/>
      <c r="EG177" s="517"/>
      <c r="EH177" s="517"/>
      <c r="EI177" s="517"/>
      <c r="EJ177" s="517"/>
      <c r="EK177" s="517"/>
      <c r="EL177" s="517"/>
      <c r="EM177" s="517"/>
      <c r="EN177" s="517"/>
      <c r="EO177" s="517"/>
      <c r="EP177" s="517"/>
      <c r="EQ177" s="517"/>
      <c r="ER177" s="517"/>
      <c r="ES177" s="517"/>
      <c r="ET177" s="517"/>
      <c r="EU177" s="517"/>
      <c r="EV177" s="517"/>
    </row>
    <row r="178" spans="1:152" ht="43.2" x14ac:dyDescent="0.25">
      <c r="A178" s="539" t="str">
        <f>A105</f>
        <v>2.4.2</v>
      </c>
      <c r="B178" s="501" t="str">
        <f t="shared" ref="B178:H178" si="96">B105</f>
        <v>მმართველობა - TB: გაუმჯობესდეს  TB პროგრამის მმართველობა (პოლიტიკური მხარდაჭერა, პროგრამის ხელმძღვანელობა, კოორდინაცია)</v>
      </c>
      <c r="C178" s="537">
        <f t="shared" si="96"/>
        <v>0</v>
      </c>
      <c r="D178" s="537">
        <f t="shared" si="96"/>
        <v>0</v>
      </c>
      <c r="E178" s="537">
        <f t="shared" si="96"/>
        <v>0</v>
      </c>
      <c r="F178" s="537">
        <f t="shared" si="96"/>
        <v>46800</v>
      </c>
      <c r="G178" s="537">
        <f t="shared" si="96"/>
        <v>0</v>
      </c>
      <c r="H178" s="538">
        <f t="shared" si="96"/>
        <v>46800</v>
      </c>
      <c r="I178" s="524"/>
      <c r="J178" s="514"/>
      <c r="K178" s="514"/>
      <c r="L178" s="514"/>
      <c r="M178" s="514"/>
      <c r="N178" s="515"/>
      <c r="O178" s="515"/>
      <c r="P178" s="514"/>
      <c r="Q178" s="514"/>
      <c r="R178" s="514"/>
      <c r="S178" s="514"/>
      <c r="T178" s="514"/>
      <c r="U178" s="514"/>
      <c r="V178" s="514"/>
      <c r="W178" s="514"/>
      <c r="X178" s="514"/>
      <c r="Y178" s="514"/>
      <c r="Z178" s="514"/>
      <c r="AA178" s="515"/>
      <c r="AB178" s="514"/>
      <c r="AC178" s="514"/>
      <c r="AD178" s="514"/>
      <c r="AE178" s="514"/>
      <c r="AF178" s="514"/>
      <c r="AG178" s="515"/>
      <c r="AH178" s="514"/>
      <c r="AI178" s="514"/>
      <c r="AJ178" s="514"/>
      <c r="AK178" s="514"/>
      <c r="AL178" s="514"/>
      <c r="AM178" s="515"/>
      <c r="AN178" s="516"/>
      <c r="AO178" s="516"/>
      <c r="AP178" s="516"/>
      <c r="AQ178" s="516"/>
      <c r="AR178" s="516"/>
      <c r="AS178" s="516"/>
      <c r="AT178" s="516"/>
      <c r="AU178" s="516"/>
      <c r="AV178" s="516"/>
      <c r="AW178" s="516"/>
      <c r="AX178" s="516"/>
      <c r="AY178" s="516"/>
      <c r="AZ178" s="516"/>
      <c r="BA178" s="516"/>
      <c r="BB178" s="516"/>
      <c r="BC178" s="516"/>
      <c r="BD178" s="516"/>
      <c r="BE178" s="516"/>
      <c r="BF178" s="516"/>
      <c r="BG178" s="516"/>
      <c r="BH178" s="516"/>
      <c r="BI178" s="516"/>
      <c r="BJ178" s="516"/>
      <c r="BK178" s="516"/>
      <c r="BL178" s="516"/>
      <c r="BM178" s="516"/>
      <c r="BN178" s="516"/>
      <c r="BO178" s="516"/>
      <c r="BP178" s="516"/>
      <c r="BQ178" s="516"/>
      <c r="BR178" s="516"/>
      <c r="BS178" s="517"/>
      <c r="BT178" s="517"/>
      <c r="BU178" s="517"/>
      <c r="BV178" s="517"/>
      <c r="BW178" s="517"/>
      <c r="BX178" s="517"/>
      <c r="BY178" s="517"/>
      <c r="BZ178" s="517"/>
      <c r="CA178" s="517"/>
      <c r="CB178" s="517"/>
      <c r="CC178" s="517"/>
      <c r="CD178" s="517"/>
      <c r="CE178" s="517"/>
      <c r="CF178" s="517"/>
      <c r="CG178" s="517"/>
      <c r="CH178" s="517"/>
      <c r="CI178" s="517"/>
      <c r="CJ178" s="517"/>
      <c r="CK178" s="517"/>
      <c r="CL178" s="517"/>
      <c r="CM178" s="517"/>
      <c r="CN178" s="517"/>
      <c r="CO178" s="517"/>
      <c r="CP178" s="517"/>
      <c r="CQ178" s="517"/>
      <c r="CR178" s="517"/>
      <c r="CS178" s="517"/>
      <c r="CT178" s="517"/>
      <c r="CU178" s="517"/>
      <c r="CV178" s="517"/>
      <c r="CW178" s="517"/>
      <c r="CX178" s="517"/>
      <c r="CY178" s="517"/>
      <c r="CZ178" s="517"/>
      <c r="DA178" s="517"/>
      <c r="DB178" s="517"/>
      <c r="DC178" s="517"/>
      <c r="DD178" s="517"/>
      <c r="DE178" s="517"/>
      <c r="DF178" s="517"/>
      <c r="DG178" s="517"/>
      <c r="DH178" s="517"/>
      <c r="DI178" s="517"/>
      <c r="DJ178" s="517"/>
      <c r="DK178" s="517"/>
      <c r="DL178" s="517"/>
      <c r="DM178" s="517"/>
      <c r="DN178" s="517"/>
      <c r="DO178" s="517"/>
      <c r="DP178" s="517"/>
      <c r="DQ178" s="517"/>
      <c r="DR178" s="517"/>
      <c r="DS178" s="517"/>
      <c r="DT178" s="517"/>
      <c r="DU178" s="517"/>
      <c r="DV178" s="517"/>
      <c r="DW178" s="517"/>
      <c r="DX178" s="517"/>
      <c r="DY178" s="517"/>
      <c r="DZ178" s="517"/>
      <c r="EA178" s="517"/>
      <c r="EB178" s="517"/>
      <c r="EC178" s="517"/>
      <c r="ED178" s="517"/>
      <c r="EE178" s="517"/>
      <c r="EF178" s="517"/>
      <c r="EG178" s="517"/>
      <c r="EH178" s="517"/>
      <c r="EI178" s="517"/>
      <c r="EJ178" s="517"/>
      <c r="EK178" s="517"/>
      <c r="EL178" s="517"/>
      <c r="EM178" s="517"/>
      <c r="EN178" s="517"/>
      <c r="EO178" s="517"/>
      <c r="EP178" s="517"/>
      <c r="EQ178" s="517"/>
      <c r="ER178" s="517"/>
      <c r="ES178" s="517"/>
      <c r="ET178" s="517"/>
      <c r="EU178" s="517"/>
      <c r="EV178" s="517"/>
    </row>
    <row r="179" spans="1:152" x14ac:dyDescent="0.25">
      <c r="A179" s="531">
        <f>A109</f>
        <v>2.5</v>
      </c>
      <c r="B179" s="532" t="str">
        <f t="shared" ref="B179:H180" si="97">B109</f>
        <v>ანგარიშვალდებულება</v>
      </c>
      <c r="C179" s="533">
        <f t="shared" si="97"/>
        <v>0</v>
      </c>
      <c r="D179" s="533">
        <f t="shared" si="97"/>
        <v>17600</v>
      </c>
      <c r="E179" s="533">
        <f t="shared" si="97"/>
        <v>5000</v>
      </c>
      <c r="F179" s="533">
        <f t="shared" si="97"/>
        <v>5000</v>
      </c>
      <c r="G179" s="533">
        <f t="shared" si="97"/>
        <v>5000</v>
      </c>
      <c r="H179" s="534">
        <f t="shared" si="97"/>
        <v>32600</v>
      </c>
      <c r="I179" s="524"/>
      <c r="J179" s="514"/>
      <c r="K179" s="514"/>
      <c r="L179" s="514"/>
      <c r="M179" s="514"/>
      <c r="N179" s="515"/>
      <c r="O179" s="515"/>
      <c r="P179" s="514"/>
      <c r="Q179" s="514"/>
      <c r="R179" s="514"/>
      <c r="S179" s="514"/>
      <c r="T179" s="514"/>
      <c r="U179" s="514"/>
      <c r="V179" s="514"/>
      <c r="W179" s="514"/>
      <c r="X179" s="514"/>
      <c r="Y179" s="514"/>
      <c r="Z179" s="514"/>
      <c r="AA179" s="515"/>
      <c r="AB179" s="514"/>
      <c r="AC179" s="514"/>
      <c r="AD179" s="514"/>
      <c r="AE179" s="514"/>
      <c r="AF179" s="514"/>
      <c r="AG179" s="515"/>
      <c r="AH179" s="514"/>
      <c r="AI179" s="514"/>
      <c r="AJ179" s="514"/>
      <c r="AK179" s="514"/>
      <c r="AL179" s="514"/>
      <c r="AM179" s="515"/>
      <c r="AN179" s="516"/>
      <c r="AO179" s="516"/>
      <c r="AP179" s="516"/>
      <c r="AQ179" s="516"/>
      <c r="AR179" s="516"/>
      <c r="AS179" s="516"/>
      <c r="AT179" s="516"/>
      <c r="AU179" s="516"/>
      <c r="AV179" s="516"/>
      <c r="AW179" s="516"/>
      <c r="AX179" s="516"/>
      <c r="AY179" s="516"/>
      <c r="AZ179" s="516"/>
      <c r="BA179" s="516"/>
      <c r="BB179" s="516"/>
      <c r="BC179" s="516"/>
      <c r="BD179" s="516"/>
      <c r="BE179" s="516"/>
      <c r="BF179" s="516"/>
      <c r="BG179" s="516"/>
      <c r="BH179" s="516"/>
      <c r="BI179" s="516"/>
      <c r="BJ179" s="516"/>
      <c r="BK179" s="516"/>
      <c r="BL179" s="516"/>
      <c r="BM179" s="516"/>
      <c r="BN179" s="516"/>
      <c r="BO179" s="516"/>
      <c r="BP179" s="516"/>
      <c r="BQ179" s="516"/>
      <c r="BR179" s="516"/>
      <c r="BS179" s="517"/>
      <c r="BT179" s="517"/>
      <c r="BU179" s="517"/>
      <c r="BV179" s="517"/>
      <c r="BW179" s="517"/>
      <c r="BX179" s="517"/>
      <c r="BY179" s="517"/>
      <c r="BZ179" s="517"/>
      <c r="CA179" s="517"/>
      <c r="CB179" s="517"/>
      <c r="CC179" s="517"/>
      <c r="CD179" s="517"/>
      <c r="CE179" s="517"/>
      <c r="CF179" s="517"/>
      <c r="CG179" s="517"/>
      <c r="CH179" s="517"/>
      <c r="CI179" s="517"/>
      <c r="CJ179" s="517"/>
      <c r="CK179" s="517"/>
      <c r="CL179" s="517"/>
      <c r="CM179" s="517"/>
      <c r="CN179" s="517"/>
      <c r="CO179" s="517"/>
      <c r="CP179" s="517"/>
      <c r="CQ179" s="517"/>
      <c r="CR179" s="517"/>
      <c r="CS179" s="517"/>
      <c r="CT179" s="517"/>
      <c r="CU179" s="517"/>
      <c r="CV179" s="517"/>
      <c r="CW179" s="517"/>
      <c r="CX179" s="517"/>
      <c r="CY179" s="517"/>
      <c r="CZ179" s="517"/>
      <c r="DA179" s="517"/>
      <c r="DB179" s="517"/>
      <c r="DC179" s="517"/>
      <c r="DD179" s="517"/>
      <c r="DE179" s="517"/>
      <c r="DF179" s="517"/>
      <c r="DG179" s="517"/>
      <c r="DH179" s="517"/>
      <c r="DI179" s="517"/>
      <c r="DJ179" s="517"/>
      <c r="DK179" s="517"/>
      <c r="DL179" s="517"/>
      <c r="DM179" s="517"/>
      <c r="DN179" s="517"/>
      <c r="DO179" s="517"/>
      <c r="DP179" s="517"/>
      <c r="DQ179" s="517"/>
      <c r="DR179" s="517"/>
      <c r="DS179" s="517"/>
      <c r="DT179" s="517"/>
      <c r="DU179" s="517"/>
      <c r="DV179" s="517"/>
      <c r="DW179" s="517"/>
      <c r="DX179" s="517"/>
      <c r="DY179" s="517"/>
      <c r="DZ179" s="517"/>
      <c r="EA179" s="517"/>
      <c r="EB179" s="517"/>
      <c r="EC179" s="517"/>
      <c r="ED179" s="517"/>
      <c r="EE179" s="517"/>
      <c r="EF179" s="517"/>
      <c r="EG179" s="517"/>
      <c r="EH179" s="517"/>
      <c r="EI179" s="517"/>
      <c r="EJ179" s="517"/>
      <c r="EK179" s="517"/>
      <c r="EL179" s="517"/>
      <c r="EM179" s="517"/>
      <c r="EN179" s="517"/>
      <c r="EO179" s="517"/>
      <c r="EP179" s="517"/>
      <c r="EQ179" s="517"/>
      <c r="ER179" s="517"/>
      <c r="ES179" s="517"/>
      <c r="ET179" s="517"/>
      <c r="EU179" s="517"/>
      <c r="EV179" s="517"/>
    </row>
    <row r="180" spans="1:152" ht="72" x14ac:dyDescent="0.25">
      <c r="A180" s="535" t="str">
        <f>A110</f>
        <v>2.5.1</v>
      </c>
      <c r="B180" s="536" t="str">
        <f t="shared" si="97"/>
        <v xml:space="preserve">ანგარიშვალდებულება - აივ: გაუმჯობესდეს აივ და TB პროგრამების ანგარიშვალდებულება პროგრამული და ფინანსური მონაცემების გავრცელების თვალსაზრისით ძირითად მოქმედ სუბიექტებსა და ფართო საზოგადოებაში. </v>
      </c>
      <c r="C180" s="537">
        <f t="shared" si="97"/>
        <v>0</v>
      </c>
      <c r="D180" s="537">
        <f t="shared" si="97"/>
        <v>17600</v>
      </c>
      <c r="E180" s="537">
        <f t="shared" si="97"/>
        <v>5000</v>
      </c>
      <c r="F180" s="537">
        <f t="shared" si="97"/>
        <v>5000</v>
      </c>
      <c r="G180" s="537">
        <f t="shared" si="97"/>
        <v>5000</v>
      </c>
      <c r="H180" s="538">
        <f t="shared" si="97"/>
        <v>32600</v>
      </c>
      <c r="I180" s="524"/>
      <c r="J180" s="514"/>
      <c r="K180" s="514"/>
      <c r="L180" s="514"/>
      <c r="M180" s="514"/>
      <c r="N180" s="515"/>
      <c r="O180" s="515"/>
      <c r="P180" s="514"/>
      <c r="Q180" s="514"/>
      <c r="R180" s="514"/>
      <c r="S180" s="514"/>
      <c r="T180" s="514"/>
      <c r="U180" s="514"/>
      <c r="V180" s="514"/>
      <c r="W180" s="514"/>
      <c r="X180" s="514"/>
      <c r="Y180" s="514"/>
      <c r="Z180" s="514"/>
      <c r="AA180" s="515"/>
      <c r="AB180" s="514"/>
      <c r="AC180" s="514"/>
      <c r="AD180" s="514"/>
      <c r="AE180" s="514"/>
      <c r="AF180" s="514"/>
      <c r="AG180" s="515"/>
      <c r="AH180" s="514"/>
      <c r="AI180" s="514"/>
      <c r="AJ180" s="514"/>
      <c r="AK180" s="514"/>
      <c r="AL180" s="514"/>
      <c r="AM180" s="515"/>
      <c r="AN180" s="516"/>
      <c r="AO180" s="516"/>
      <c r="AP180" s="516"/>
      <c r="AQ180" s="516"/>
      <c r="AR180" s="516"/>
      <c r="AS180" s="516"/>
      <c r="AT180" s="516"/>
      <c r="AU180" s="516"/>
      <c r="AV180" s="516"/>
      <c r="AW180" s="516"/>
      <c r="AX180" s="516"/>
      <c r="AY180" s="516"/>
      <c r="AZ180" s="516"/>
      <c r="BA180" s="516"/>
      <c r="BB180" s="516"/>
      <c r="BC180" s="516"/>
      <c r="BD180" s="516"/>
      <c r="BE180" s="516"/>
      <c r="BF180" s="516"/>
      <c r="BG180" s="516"/>
      <c r="BH180" s="516"/>
      <c r="BI180" s="516"/>
      <c r="BJ180" s="516"/>
      <c r="BK180" s="516"/>
      <c r="BL180" s="516"/>
      <c r="BM180" s="516"/>
      <c r="BN180" s="516"/>
      <c r="BO180" s="516"/>
      <c r="BP180" s="516"/>
      <c r="BQ180" s="516"/>
      <c r="BR180" s="516"/>
      <c r="BS180" s="517"/>
      <c r="BT180" s="517"/>
      <c r="BU180" s="517"/>
      <c r="BV180" s="517"/>
      <c r="BW180" s="517"/>
      <c r="BX180" s="517"/>
      <c r="BY180" s="517"/>
      <c r="BZ180" s="517"/>
      <c r="CA180" s="517"/>
      <c r="CB180" s="517"/>
      <c r="CC180" s="517"/>
      <c r="CD180" s="517"/>
      <c r="CE180" s="517"/>
      <c r="CF180" s="517"/>
      <c r="CG180" s="517"/>
      <c r="CH180" s="517"/>
      <c r="CI180" s="517"/>
      <c r="CJ180" s="517"/>
      <c r="CK180" s="517"/>
      <c r="CL180" s="517"/>
      <c r="CM180" s="517"/>
      <c r="CN180" s="517"/>
      <c r="CO180" s="517"/>
      <c r="CP180" s="517"/>
      <c r="CQ180" s="517"/>
      <c r="CR180" s="517"/>
      <c r="CS180" s="517"/>
      <c r="CT180" s="517"/>
      <c r="CU180" s="517"/>
      <c r="CV180" s="517"/>
      <c r="CW180" s="517"/>
      <c r="CX180" s="517"/>
      <c r="CY180" s="517"/>
      <c r="CZ180" s="517"/>
      <c r="DA180" s="517"/>
      <c r="DB180" s="517"/>
      <c r="DC180" s="517"/>
      <c r="DD180" s="517"/>
      <c r="DE180" s="517"/>
      <c r="DF180" s="517"/>
      <c r="DG180" s="517"/>
      <c r="DH180" s="517"/>
      <c r="DI180" s="517"/>
      <c r="DJ180" s="517"/>
      <c r="DK180" s="517"/>
      <c r="DL180" s="517"/>
      <c r="DM180" s="517"/>
      <c r="DN180" s="517"/>
      <c r="DO180" s="517"/>
      <c r="DP180" s="517"/>
      <c r="DQ180" s="517"/>
      <c r="DR180" s="517"/>
      <c r="DS180" s="517"/>
      <c r="DT180" s="517"/>
      <c r="DU180" s="517"/>
      <c r="DV180" s="517"/>
      <c r="DW180" s="517"/>
      <c r="DX180" s="517"/>
      <c r="DY180" s="517"/>
      <c r="DZ180" s="517"/>
      <c r="EA180" s="517"/>
      <c r="EB180" s="517"/>
      <c r="EC180" s="517"/>
      <c r="ED180" s="517"/>
      <c r="EE180" s="517"/>
      <c r="EF180" s="517"/>
      <c r="EG180" s="517"/>
      <c r="EH180" s="517"/>
      <c r="EI180" s="517"/>
      <c r="EJ180" s="517"/>
      <c r="EK180" s="517"/>
      <c r="EL180" s="517"/>
      <c r="EM180" s="517"/>
      <c r="EN180" s="517"/>
      <c r="EO180" s="517"/>
      <c r="EP180" s="517"/>
      <c r="EQ180" s="517"/>
      <c r="ER180" s="517"/>
      <c r="ES180" s="517"/>
      <c r="ET180" s="517"/>
      <c r="EU180" s="517"/>
      <c r="EV180" s="517"/>
    </row>
    <row r="181" spans="1:152" x14ac:dyDescent="0.25">
      <c r="A181" s="531">
        <f>A115</f>
        <v>2.6</v>
      </c>
      <c r="B181" s="532" t="str">
        <f t="shared" ref="B181:H182" si="98">B115</f>
        <v xml:space="preserve">მომსახურების უზრუნველყოფა </v>
      </c>
      <c r="C181" s="533">
        <f t="shared" si="98"/>
        <v>44000</v>
      </c>
      <c r="D181" s="533">
        <f t="shared" si="98"/>
        <v>82000</v>
      </c>
      <c r="E181" s="533">
        <f t="shared" si="98"/>
        <v>52000</v>
      </c>
      <c r="F181" s="533">
        <f t="shared" si="98"/>
        <v>0</v>
      </c>
      <c r="G181" s="533">
        <f t="shared" si="98"/>
        <v>0</v>
      </c>
      <c r="H181" s="534">
        <f t="shared" si="98"/>
        <v>178000</v>
      </c>
      <c r="I181" s="524"/>
      <c r="J181" s="514"/>
      <c r="K181" s="514"/>
      <c r="L181" s="514"/>
      <c r="M181" s="514"/>
      <c r="N181" s="515"/>
      <c r="O181" s="515"/>
      <c r="P181" s="514"/>
      <c r="Q181" s="514"/>
      <c r="R181" s="514"/>
      <c r="S181" s="514"/>
      <c r="T181" s="514"/>
      <c r="U181" s="514"/>
      <c r="V181" s="514"/>
      <c r="W181" s="514"/>
      <c r="X181" s="514"/>
      <c r="Y181" s="514"/>
      <c r="Z181" s="514"/>
      <c r="AA181" s="515"/>
      <c r="AB181" s="514"/>
      <c r="AC181" s="514"/>
      <c r="AD181" s="514"/>
      <c r="AE181" s="514"/>
      <c r="AF181" s="514"/>
      <c r="AG181" s="515"/>
      <c r="AH181" s="514"/>
      <c r="AI181" s="514"/>
      <c r="AJ181" s="514"/>
      <c r="AK181" s="514"/>
      <c r="AL181" s="514"/>
      <c r="AM181" s="515"/>
      <c r="AN181" s="516"/>
      <c r="AO181" s="516"/>
      <c r="AP181" s="516"/>
      <c r="AQ181" s="516"/>
      <c r="AR181" s="516"/>
      <c r="AS181" s="516"/>
      <c r="AT181" s="516"/>
      <c r="AU181" s="516"/>
      <c r="AV181" s="516"/>
      <c r="AW181" s="516"/>
      <c r="AX181" s="516"/>
      <c r="AY181" s="516"/>
      <c r="AZ181" s="516"/>
      <c r="BA181" s="516"/>
      <c r="BB181" s="516"/>
      <c r="BC181" s="516"/>
      <c r="BD181" s="516"/>
      <c r="BE181" s="516"/>
      <c r="BF181" s="516"/>
      <c r="BG181" s="516"/>
      <c r="BH181" s="516"/>
      <c r="BI181" s="516"/>
      <c r="BJ181" s="516"/>
      <c r="BK181" s="516"/>
      <c r="BL181" s="516"/>
      <c r="BM181" s="516"/>
      <c r="BN181" s="516"/>
      <c r="BO181" s="516"/>
      <c r="BP181" s="516"/>
      <c r="BQ181" s="516"/>
      <c r="BR181" s="516"/>
      <c r="BS181" s="517"/>
      <c r="BT181" s="517"/>
      <c r="BU181" s="517"/>
      <c r="BV181" s="517"/>
      <c r="BW181" s="517"/>
      <c r="BX181" s="517"/>
      <c r="BY181" s="517"/>
      <c r="BZ181" s="517"/>
      <c r="CA181" s="517"/>
      <c r="CB181" s="517"/>
      <c r="CC181" s="517"/>
      <c r="CD181" s="517"/>
      <c r="CE181" s="517"/>
      <c r="CF181" s="517"/>
      <c r="CG181" s="517"/>
      <c r="CH181" s="517"/>
      <c r="CI181" s="517"/>
      <c r="CJ181" s="517"/>
      <c r="CK181" s="517"/>
      <c r="CL181" s="517"/>
      <c r="CM181" s="517"/>
      <c r="CN181" s="517"/>
      <c r="CO181" s="517"/>
      <c r="CP181" s="517"/>
      <c r="CQ181" s="517"/>
      <c r="CR181" s="517"/>
      <c r="CS181" s="517"/>
      <c r="CT181" s="517"/>
      <c r="CU181" s="517"/>
      <c r="CV181" s="517"/>
      <c r="CW181" s="517"/>
      <c r="CX181" s="517"/>
      <c r="CY181" s="517"/>
      <c r="CZ181" s="517"/>
      <c r="DA181" s="517"/>
      <c r="DB181" s="517"/>
      <c r="DC181" s="517"/>
      <c r="DD181" s="517"/>
      <c r="DE181" s="517"/>
      <c r="DF181" s="517"/>
      <c r="DG181" s="517"/>
      <c r="DH181" s="517"/>
      <c r="DI181" s="517"/>
      <c r="DJ181" s="517"/>
      <c r="DK181" s="517"/>
      <c r="DL181" s="517"/>
      <c r="DM181" s="517"/>
      <c r="DN181" s="517"/>
      <c r="DO181" s="517"/>
      <c r="DP181" s="517"/>
      <c r="DQ181" s="517"/>
      <c r="DR181" s="517"/>
      <c r="DS181" s="517"/>
      <c r="DT181" s="517"/>
      <c r="DU181" s="517"/>
      <c r="DV181" s="517"/>
      <c r="DW181" s="517"/>
      <c r="DX181" s="517"/>
      <c r="DY181" s="517"/>
      <c r="DZ181" s="517"/>
      <c r="EA181" s="517"/>
      <c r="EB181" s="517"/>
      <c r="EC181" s="517"/>
      <c r="ED181" s="517"/>
      <c r="EE181" s="517"/>
      <c r="EF181" s="517"/>
      <c r="EG181" s="517"/>
      <c r="EH181" s="517"/>
      <c r="EI181" s="517"/>
      <c r="EJ181" s="517"/>
      <c r="EK181" s="517"/>
      <c r="EL181" s="517"/>
      <c r="EM181" s="517"/>
      <c r="EN181" s="517"/>
      <c r="EO181" s="517"/>
      <c r="EP181" s="517"/>
      <c r="EQ181" s="517"/>
      <c r="ER181" s="517"/>
      <c r="ES181" s="517"/>
      <c r="ET181" s="517"/>
      <c r="EU181" s="517"/>
      <c r="EV181" s="517"/>
    </row>
    <row r="182" spans="1:152" ht="28.8" x14ac:dyDescent="0.25">
      <c r="A182" s="535" t="str">
        <f>A116</f>
        <v>2.6.1</v>
      </c>
      <c r="B182" s="536" t="str">
        <f t="shared" si="98"/>
        <v>მომსახურების გაწევა - აივ: გაუმჯობესდეს აივ სერვისების მიწოდება</v>
      </c>
      <c r="C182" s="537">
        <f t="shared" si="98"/>
        <v>0</v>
      </c>
      <c r="D182" s="537">
        <f t="shared" si="98"/>
        <v>4600</v>
      </c>
      <c r="E182" s="537">
        <f t="shared" si="98"/>
        <v>4600</v>
      </c>
      <c r="F182" s="537">
        <f t="shared" si="98"/>
        <v>0</v>
      </c>
      <c r="G182" s="537">
        <f t="shared" si="98"/>
        <v>0</v>
      </c>
      <c r="H182" s="538">
        <f t="shared" si="98"/>
        <v>9200</v>
      </c>
      <c r="I182" s="524"/>
      <c r="J182" s="514"/>
      <c r="K182" s="514"/>
      <c r="L182" s="514"/>
      <c r="M182" s="514"/>
      <c r="N182" s="515"/>
      <c r="O182" s="515"/>
      <c r="P182" s="514"/>
      <c r="Q182" s="514"/>
      <c r="R182" s="514"/>
      <c r="S182" s="514"/>
      <c r="T182" s="514"/>
      <c r="U182" s="514"/>
      <c r="V182" s="514"/>
      <c r="W182" s="514"/>
      <c r="X182" s="514"/>
      <c r="Y182" s="514"/>
      <c r="Z182" s="514"/>
      <c r="AA182" s="515"/>
      <c r="AB182" s="514"/>
      <c r="AC182" s="514"/>
      <c r="AD182" s="514"/>
      <c r="AE182" s="514"/>
      <c r="AF182" s="514"/>
      <c r="AG182" s="515"/>
      <c r="AH182" s="514"/>
      <c r="AI182" s="514"/>
      <c r="AJ182" s="514"/>
      <c r="AK182" s="514"/>
      <c r="AL182" s="514"/>
      <c r="AM182" s="515"/>
      <c r="AN182" s="516"/>
      <c r="AO182" s="516"/>
      <c r="AP182" s="516"/>
      <c r="AQ182" s="516"/>
      <c r="AR182" s="516"/>
      <c r="AS182" s="516"/>
      <c r="AT182" s="516"/>
      <c r="AU182" s="516"/>
      <c r="AV182" s="516"/>
      <c r="AW182" s="516"/>
      <c r="AX182" s="516"/>
      <c r="AY182" s="516"/>
      <c r="AZ182" s="516"/>
      <c r="BA182" s="516"/>
      <c r="BB182" s="516"/>
      <c r="BC182" s="516"/>
      <c r="BD182" s="516"/>
      <c r="BE182" s="516"/>
      <c r="BF182" s="516"/>
      <c r="BG182" s="516"/>
      <c r="BH182" s="516"/>
      <c r="BI182" s="516"/>
      <c r="BJ182" s="516"/>
      <c r="BK182" s="516"/>
      <c r="BL182" s="516"/>
      <c r="BM182" s="516"/>
      <c r="BN182" s="516"/>
      <c r="BO182" s="516"/>
      <c r="BP182" s="516"/>
      <c r="BQ182" s="516"/>
      <c r="BR182" s="516"/>
      <c r="BS182" s="517"/>
      <c r="BT182" s="517"/>
      <c r="BU182" s="517"/>
      <c r="BV182" s="517"/>
      <c r="BW182" s="517"/>
      <c r="BX182" s="517"/>
      <c r="BY182" s="517"/>
      <c r="BZ182" s="517"/>
      <c r="CA182" s="517"/>
      <c r="CB182" s="517"/>
      <c r="CC182" s="517"/>
      <c r="CD182" s="517"/>
      <c r="CE182" s="517"/>
      <c r="CF182" s="517"/>
      <c r="CG182" s="517"/>
      <c r="CH182" s="517"/>
      <c r="CI182" s="517"/>
      <c r="CJ182" s="517"/>
      <c r="CK182" s="517"/>
      <c r="CL182" s="517"/>
      <c r="CM182" s="517"/>
      <c r="CN182" s="517"/>
      <c r="CO182" s="517"/>
      <c r="CP182" s="517"/>
      <c r="CQ182" s="517"/>
      <c r="CR182" s="517"/>
      <c r="CS182" s="517"/>
      <c r="CT182" s="517"/>
      <c r="CU182" s="517"/>
      <c r="CV182" s="517"/>
      <c r="CW182" s="517"/>
      <c r="CX182" s="517"/>
      <c r="CY182" s="517"/>
      <c r="CZ182" s="517"/>
      <c r="DA182" s="517"/>
      <c r="DB182" s="517"/>
      <c r="DC182" s="517"/>
      <c r="DD182" s="517"/>
      <c r="DE182" s="517"/>
      <c r="DF182" s="517"/>
      <c r="DG182" s="517"/>
      <c r="DH182" s="517"/>
      <c r="DI182" s="517"/>
      <c r="DJ182" s="517"/>
      <c r="DK182" s="517"/>
      <c r="DL182" s="517"/>
      <c r="DM182" s="517"/>
      <c r="DN182" s="517"/>
      <c r="DO182" s="517"/>
      <c r="DP182" s="517"/>
      <c r="DQ182" s="517"/>
      <c r="DR182" s="517"/>
      <c r="DS182" s="517"/>
      <c r="DT182" s="517"/>
      <c r="DU182" s="517"/>
      <c r="DV182" s="517"/>
      <c r="DW182" s="517"/>
      <c r="DX182" s="517"/>
      <c r="DY182" s="517"/>
      <c r="DZ182" s="517"/>
      <c r="EA182" s="517"/>
      <c r="EB182" s="517"/>
      <c r="EC182" s="517"/>
      <c r="ED182" s="517"/>
      <c r="EE182" s="517"/>
      <c r="EF182" s="517"/>
      <c r="EG182" s="517"/>
      <c r="EH182" s="517"/>
      <c r="EI182" s="517"/>
      <c r="EJ182" s="517"/>
      <c r="EK182" s="517"/>
      <c r="EL182" s="517"/>
      <c r="EM182" s="517"/>
      <c r="EN182" s="517"/>
      <c r="EO182" s="517"/>
      <c r="EP182" s="517"/>
      <c r="EQ182" s="517"/>
      <c r="ER182" s="517"/>
      <c r="ES182" s="517"/>
      <c r="ET182" s="517"/>
      <c r="EU182" s="517"/>
      <c r="EV182" s="517"/>
    </row>
    <row r="183" spans="1:152" ht="43.2" x14ac:dyDescent="0.25">
      <c r="A183" s="535" t="str">
        <f>A120</f>
        <v>2.6.2</v>
      </c>
      <c r="B183" s="536" t="str">
        <f t="shared" ref="B183:H183" si="99">B120</f>
        <v>მომსახურების უზრუნველყოფა - ტუბერკულოზი: ინტეგრირებული, პაციენტზე ორიენტირებული სერვისისა და პრევენციის მოდელის განხორციელების ხელშეწყობა</v>
      </c>
      <c r="C183" s="537">
        <f t="shared" si="99"/>
        <v>44000</v>
      </c>
      <c r="D183" s="537">
        <f t="shared" si="99"/>
        <v>77400</v>
      </c>
      <c r="E183" s="537">
        <f t="shared" si="99"/>
        <v>47400</v>
      </c>
      <c r="F183" s="537">
        <f t="shared" si="99"/>
        <v>0</v>
      </c>
      <c r="G183" s="537">
        <f t="shared" si="99"/>
        <v>0</v>
      </c>
      <c r="H183" s="538">
        <f t="shared" si="99"/>
        <v>168800</v>
      </c>
      <c r="I183" s="524"/>
      <c r="J183" s="514"/>
      <c r="K183" s="514"/>
      <c r="L183" s="514"/>
      <c r="M183" s="514"/>
      <c r="N183" s="515"/>
      <c r="O183" s="515"/>
      <c r="P183" s="514"/>
      <c r="Q183" s="514"/>
      <c r="R183" s="514"/>
      <c r="S183" s="514"/>
      <c r="T183" s="514"/>
      <c r="U183" s="514"/>
      <c r="V183" s="514"/>
      <c r="W183" s="514"/>
      <c r="X183" s="514"/>
      <c r="Y183" s="514"/>
      <c r="Z183" s="514"/>
      <c r="AA183" s="515"/>
      <c r="AB183" s="514"/>
      <c r="AC183" s="514"/>
      <c r="AD183" s="514"/>
      <c r="AE183" s="514"/>
      <c r="AF183" s="514"/>
      <c r="AG183" s="515"/>
      <c r="AH183" s="514"/>
      <c r="AI183" s="514"/>
      <c r="AJ183" s="514"/>
      <c r="AK183" s="514"/>
      <c r="AL183" s="514"/>
      <c r="AM183" s="515"/>
      <c r="AN183" s="516"/>
      <c r="AO183" s="516"/>
      <c r="AP183" s="516"/>
      <c r="AQ183" s="516"/>
      <c r="AR183" s="516"/>
      <c r="AS183" s="516"/>
      <c r="AT183" s="516"/>
      <c r="AU183" s="516"/>
      <c r="AV183" s="516"/>
      <c r="AW183" s="516"/>
      <c r="AX183" s="516"/>
      <c r="AY183" s="516"/>
      <c r="AZ183" s="516"/>
      <c r="BA183" s="516"/>
      <c r="BB183" s="516"/>
      <c r="BC183" s="516"/>
      <c r="BD183" s="516"/>
      <c r="BE183" s="516"/>
      <c r="BF183" s="516"/>
      <c r="BG183" s="516"/>
      <c r="BH183" s="516"/>
      <c r="BI183" s="516"/>
      <c r="BJ183" s="516"/>
      <c r="BK183" s="516"/>
      <c r="BL183" s="516"/>
      <c r="BM183" s="516"/>
      <c r="BN183" s="516"/>
      <c r="BO183" s="516"/>
      <c r="BP183" s="516"/>
      <c r="BQ183" s="516"/>
      <c r="BR183" s="516"/>
      <c r="BS183" s="517"/>
      <c r="BT183" s="517"/>
      <c r="BU183" s="517"/>
      <c r="BV183" s="517"/>
      <c r="BW183" s="517"/>
      <c r="BX183" s="517"/>
      <c r="BY183" s="517"/>
      <c r="BZ183" s="517"/>
      <c r="CA183" s="517"/>
      <c r="CB183" s="517"/>
      <c r="CC183" s="517"/>
      <c r="CD183" s="517"/>
      <c r="CE183" s="517"/>
      <c r="CF183" s="517"/>
      <c r="CG183" s="517"/>
      <c r="CH183" s="517"/>
      <c r="CI183" s="517"/>
      <c r="CJ183" s="517"/>
      <c r="CK183" s="517"/>
      <c r="CL183" s="517"/>
      <c r="CM183" s="517"/>
      <c r="CN183" s="517"/>
      <c r="CO183" s="517"/>
      <c r="CP183" s="517"/>
      <c r="CQ183" s="517"/>
      <c r="CR183" s="517"/>
      <c r="CS183" s="517"/>
      <c r="CT183" s="517"/>
      <c r="CU183" s="517"/>
      <c r="CV183" s="517"/>
      <c r="CW183" s="517"/>
      <c r="CX183" s="517"/>
      <c r="CY183" s="517"/>
      <c r="CZ183" s="517"/>
      <c r="DA183" s="517"/>
      <c r="DB183" s="517"/>
      <c r="DC183" s="517"/>
      <c r="DD183" s="517"/>
      <c r="DE183" s="517"/>
      <c r="DF183" s="517"/>
      <c r="DG183" s="517"/>
      <c r="DH183" s="517"/>
      <c r="DI183" s="517"/>
      <c r="DJ183" s="517"/>
      <c r="DK183" s="517"/>
      <c r="DL183" s="517"/>
      <c r="DM183" s="517"/>
      <c r="DN183" s="517"/>
      <c r="DO183" s="517"/>
      <c r="DP183" s="517"/>
      <c r="DQ183" s="517"/>
      <c r="DR183" s="517"/>
      <c r="DS183" s="517"/>
      <c r="DT183" s="517"/>
      <c r="DU183" s="517"/>
      <c r="DV183" s="517"/>
      <c r="DW183" s="517"/>
      <c r="DX183" s="517"/>
      <c r="DY183" s="517"/>
      <c r="DZ183" s="517"/>
      <c r="EA183" s="517"/>
      <c r="EB183" s="517"/>
      <c r="EC183" s="517"/>
      <c r="ED183" s="517"/>
      <c r="EE183" s="517"/>
      <c r="EF183" s="517"/>
      <c r="EG183" s="517"/>
      <c r="EH183" s="517"/>
      <c r="EI183" s="517"/>
      <c r="EJ183" s="517"/>
      <c r="EK183" s="517"/>
      <c r="EL183" s="517"/>
      <c r="EM183" s="517"/>
      <c r="EN183" s="517"/>
      <c r="EO183" s="517"/>
      <c r="EP183" s="517"/>
      <c r="EQ183" s="517"/>
      <c r="ER183" s="517"/>
      <c r="ES183" s="517"/>
      <c r="ET183" s="517"/>
      <c r="EU183" s="517"/>
      <c r="EV183" s="517"/>
    </row>
    <row r="184" spans="1:152" x14ac:dyDescent="0.25">
      <c r="A184" s="531">
        <f>A126</f>
        <v>2.7</v>
      </c>
      <c r="B184" s="532" t="str">
        <f t="shared" ref="B184:H185" si="100">B126</f>
        <v>შესყიდვები და მიწოდების ჯაჭვი</v>
      </c>
      <c r="C184" s="533">
        <f t="shared" si="100"/>
        <v>0</v>
      </c>
      <c r="D184" s="533">
        <f t="shared" si="100"/>
        <v>33200</v>
      </c>
      <c r="E184" s="533">
        <f t="shared" si="100"/>
        <v>14000</v>
      </c>
      <c r="F184" s="533">
        <f t="shared" si="100"/>
        <v>0</v>
      </c>
      <c r="G184" s="533">
        <f t="shared" si="100"/>
        <v>0</v>
      </c>
      <c r="H184" s="534">
        <f t="shared" si="100"/>
        <v>47200</v>
      </c>
      <c r="I184" s="524"/>
      <c r="J184" s="514"/>
      <c r="K184" s="514"/>
      <c r="L184" s="514"/>
      <c r="M184" s="514"/>
      <c r="N184" s="515"/>
      <c r="O184" s="515"/>
      <c r="P184" s="514"/>
      <c r="Q184" s="514"/>
      <c r="R184" s="514"/>
      <c r="S184" s="514"/>
      <c r="T184" s="514"/>
      <c r="U184" s="514"/>
      <c r="V184" s="514"/>
      <c r="W184" s="514"/>
      <c r="X184" s="514"/>
      <c r="Y184" s="514"/>
      <c r="Z184" s="514"/>
      <c r="AA184" s="515"/>
      <c r="AB184" s="514"/>
      <c r="AC184" s="514"/>
      <c r="AD184" s="514"/>
      <c r="AE184" s="514"/>
      <c r="AF184" s="514"/>
      <c r="AG184" s="515"/>
      <c r="AH184" s="514"/>
      <c r="AI184" s="514"/>
      <c r="AJ184" s="514"/>
      <c r="AK184" s="514"/>
      <c r="AL184" s="514"/>
      <c r="AM184" s="515"/>
      <c r="AN184" s="516"/>
      <c r="AO184" s="516"/>
      <c r="AP184" s="516"/>
      <c r="AQ184" s="516"/>
      <c r="AR184" s="516"/>
      <c r="AS184" s="516"/>
      <c r="AT184" s="516"/>
      <c r="AU184" s="516"/>
      <c r="AV184" s="516"/>
      <c r="AW184" s="516"/>
      <c r="AX184" s="516"/>
      <c r="AY184" s="516"/>
      <c r="AZ184" s="516"/>
      <c r="BA184" s="516"/>
      <c r="BB184" s="516"/>
      <c r="BC184" s="516"/>
      <c r="BD184" s="516"/>
      <c r="BE184" s="516"/>
      <c r="BF184" s="516"/>
      <c r="BG184" s="516"/>
      <c r="BH184" s="516"/>
      <c r="BI184" s="516"/>
      <c r="BJ184" s="516"/>
      <c r="BK184" s="516"/>
      <c r="BL184" s="516"/>
      <c r="BM184" s="516"/>
      <c r="BN184" s="516"/>
      <c r="BO184" s="516"/>
      <c r="BP184" s="516"/>
      <c r="BQ184" s="516"/>
      <c r="BR184" s="516"/>
      <c r="BS184" s="517"/>
      <c r="BT184" s="517"/>
      <c r="BU184" s="517"/>
      <c r="BV184" s="517"/>
      <c r="BW184" s="517"/>
      <c r="BX184" s="517"/>
      <c r="BY184" s="517"/>
      <c r="BZ184" s="517"/>
      <c r="CA184" s="517"/>
      <c r="CB184" s="517"/>
      <c r="CC184" s="517"/>
      <c r="CD184" s="517"/>
      <c r="CE184" s="517"/>
      <c r="CF184" s="517"/>
      <c r="CG184" s="517"/>
      <c r="CH184" s="517"/>
      <c r="CI184" s="517"/>
      <c r="CJ184" s="517"/>
      <c r="CK184" s="517"/>
      <c r="CL184" s="517"/>
      <c r="CM184" s="517"/>
      <c r="CN184" s="517"/>
      <c r="CO184" s="517"/>
      <c r="CP184" s="517"/>
      <c r="CQ184" s="517"/>
      <c r="CR184" s="517"/>
      <c r="CS184" s="517"/>
      <c r="CT184" s="517"/>
      <c r="CU184" s="517"/>
      <c r="CV184" s="517"/>
      <c r="CW184" s="517"/>
      <c r="CX184" s="517"/>
      <c r="CY184" s="517"/>
      <c r="CZ184" s="517"/>
      <c r="DA184" s="517"/>
      <c r="DB184" s="517"/>
      <c r="DC184" s="517"/>
      <c r="DD184" s="517"/>
      <c r="DE184" s="517"/>
      <c r="DF184" s="517"/>
      <c r="DG184" s="517"/>
      <c r="DH184" s="517"/>
      <c r="DI184" s="517"/>
      <c r="DJ184" s="517"/>
      <c r="DK184" s="517"/>
      <c r="DL184" s="517"/>
      <c r="DM184" s="517"/>
      <c r="DN184" s="517"/>
      <c r="DO184" s="517"/>
      <c r="DP184" s="517"/>
      <c r="DQ184" s="517"/>
      <c r="DR184" s="517"/>
      <c r="DS184" s="517"/>
      <c r="DT184" s="517"/>
      <c r="DU184" s="517"/>
      <c r="DV184" s="517"/>
      <c r="DW184" s="517"/>
      <c r="DX184" s="517"/>
      <c r="DY184" s="517"/>
      <c r="DZ184" s="517"/>
      <c r="EA184" s="517"/>
      <c r="EB184" s="517"/>
      <c r="EC184" s="517"/>
      <c r="ED184" s="517"/>
      <c r="EE184" s="517"/>
      <c r="EF184" s="517"/>
      <c r="EG184" s="517"/>
      <c r="EH184" s="517"/>
      <c r="EI184" s="517"/>
      <c r="EJ184" s="517"/>
      <c r="EK184" s="517"/>
      <c r="EL184" s="517"/>
      <c r="EM184" s="517"/>
      <c r="EN184" s="517"/>
      <c r="EO184" s="517"/>
      <c r="EP184" s="517"/>
      <c r="EQ184" s="517"/>
      <c r="ER184" s="517"/>
      <c r="ES184" s="517"/>
      <c r="ET184" s="517"/>
      <c r="EU184" s="517"/>
      <c r="EV184" s="517"/>
    </row>
    <row r="185" spans="1:152" ht="72" x14ac:dyDescent="0.25">
      <c r="A185" s="535" t="str">
        <f>A127</f>
        <v>2.7.1</v>
      </c>
      <c r="B185" s="536" t="str">
        <f t="shared" si="100"/>
        <v xml:space="preserve">შესყიდვები და მიწოდების ჯაჭვი (აივ) - შესაბამის ეროვნულ სტრუქტურებში ეფექტური და ფუნქციური შესყიდვებისა და მომარაგების ქსელის შენარჩუნება აივ/შიდსის სამედიცინო პროდუქციის უზრუნველსაყოფად </v>
      </c>
      <c r="C185" s="537">
        <f t="shared" si="100"/>
        <v>0</v>
      </c>
      <c r="D185" s="537">
        <f t="shared" si="100"/>
        <v>23600</v>
      </c>
      <c r="E185" s="537">
        <f t="shared" si="100"/>
        <v>0</v>
      </c>
      <c r="F185" s="537">
        <f t="shared" si="100"/>
        <v>0</v>
      </c>
      <c r="G185" s="537">
        <f t="shared" si="100"/>
        <v>0</v>
      </c>
      <c r="H185" s="538">
        <f t="shared" si="100"/>
        <v>23600</v>
      </c>
      <c r="I185" s="524"/>
      <c r="J185" s="514"/>
      <c r="K185" s="514"/>
      <c r="L185" s="514"/>
      <c r="M185" s="514"/>
      <c r="N185" s="515"/>
      <c r="O185" s="515"/>
      <c r="P185" s="514"/>
      <c r="Q185" s="514"/>
      <c r="R185" s="514"/>
      <c r="S185" s="514"/>
      <c r="T185" s="514"/>
      <c r="U185" s="514"/>
      <c r="V185" s="514"/>
      <c r="W185" s="514"/>
      <c r="X185" s="514"/>
      <c r="Y185" s="514"/>
      <c r="Z185" s="514"/>
      <c r="AA185" s="515"/>
      <c r="AB185" s="514"/>
      <c r="AC185" s="514"/>
      <c r="AD185" s="514"/>
      <c r="AE185" s="514"/>
      <c r="AF185" s="514"/>
      <c r="AG185" s="515"/>
      <c r="AH185" s="514"/>
      <c r="AI185" s="514"/>
      <c r="AJ185" s="514"/>
      <c r="AK185" s="514"/>
      <c r="AL185" s="514"/>
      <c r="AM185" s="515"/>
      <c r="AN185" s="516"/>
      <c r="AO185" s="516"/>
      <c r="AP185" s="516"/>
      <c r="AQ185" s="516"/>
      <c r="AR185" s="516"/>
      <c r="AS185" s="516"/>
      <c r="AT185" s="516"/>
      <c r="AU185" s="516"/>
      <c r="AV185" s="516"/>
      <c r="AW185" s="516"/>
      <c r="AX185" s="516"/>
      <c r="AY185" s="516"/>
      <c r="AZ185" s="516"/>
      <c r="BA185" s="516"/>
      <c r="BB185" s="516"/>
      <c r="BC185" s="516"/>
      <c r="BD185" s="516"/>
      <c r="BE185" s="516"/>
      <c r="BF185" s="516"/>
      <c r="BG185" s="516"/>
      <c r="BH185" s="516"/>
      <c r="BI185" s="516"/>
      <c r="BJ185" s="516"/>
      <c r="BK185" s="516"/>
      <c r="BL185" s="516"/>
      <c r="BM185" s="516"/>
      <c r="BN185" s="516"/>
      <c r="BO185" s="516"/>
      <c r="BP185" s="516"/>
      <c r="BQ185" s="516"/>
      <c r="BR185" s="516"/>
      <c r="BS185" s="517"/>
      <c r="BT185" s="517"/>
      <c r="BU185" s="517"/>
      <c r="BV185" s="517"/>
      <c r="BW185" s="517"/>
      <c r="BX185" s="517"/>
      <c r="BY185" s="517"/>
      <c r="BZ185" s="517"/>
      <c r="CA185" s="517"/>
      <c r="CB185" s="517"/>
      <c r="CC185" s="517"/>
      <c r="CD185" s="517"/>
      <c r="CE185" s="517"/>
      <c r="CF185" s="517"/>
      <c r="CG185" s="517"/>
      <c r="CH185" s="517"/>
      <c r="CI185" s="517"/>
      <c r="CJ185" s="517"/>
      <c r="CK185" s="517"/>
      <c r="CL185" s="517"/>
      <c r="CM185" s="517"/>
      <c r="CN185" s="517"/>
      <c r="CO185" s="517"/>
      <c r="CP185" s="517"/>
      <c r="CQ185" s="517"/>
      <c r="CR185" s="517"/>
      <c r="CS185" s="517"/>
      <c r="CT185" s="517"/>
      <c r="CU185" s="517"/>
      <c r="CV185" s="517"/>
      <c r="CW185" s="517"/>
      <c r="CX185" s="517"/>
      <c r="CY185" s="517"/>
      <c r="CZ185" s="517"/>
      <c r="DA185" s="517"/>
      <c r="DB185" s="517"/>
      <c r="DC185" s="517"/>
      <c r="DD185" s="517"/>
      <c r="DE185" s="517"/>
      <c r="DF185" s="517"/>
      <c r="DG185" s="517"/>
      <c r="DH185" s="517"/>
      <c r="DI185" s="517"/>
      <c r="DJ185" s="517"/>
      <c r="DK185" s="517"/>
      <c r="DL185" s="517"/>
      <c r="DM185" s="517"/>
      <c r="DN185" s="517"/>
      <c r="DO185" s="517"/>
      <c r="DP185" s="517"/>
      <c r="DQ185" s="517"/>
      <c r="DR185" s="517"/>
      <c r="DS185" s="517"/>
      <c r="DT185" s="517"/>
      <c r="DU185" s="517"/>
      <c r="DV185" s="517"/>
      <c r="DW185" s="517"/>
      <c r="DX185" s="517"/>
      <c r="DY185" s="517"/>
      <c r="DZ185" s="517"/>
      <c r="EA185" s="517"/>
      <c r="EB185" s="517"/>
      <c r="EC185" s="517"/>
      <c r="ED185" s="517"/>
      <c r="EE185" s="517"/>
      <c r="EF185" s="517"/>
      <c r="EG185" s="517"/>
      <c r="EH185" s="517"/>
      <c r="EI185" s="517"/>
      <c r="EJ185" s="517"/>
      <c r="EK185" s="517"/>
      <c r="EL185" s="517"/>
      <c r="EM185" s="517"/>
      <c r="EN185" s="517"/>
      <c r="EO185" s="517"/>
      <c r="EP185" s="517"/>
      <c r="EQ185" s="517"/>
      <c r="ER185" s="517"/>
      <c r="ES185" s="517"/>
      <c r="ET185" s="517"/>
      <c r="EU185" s="517"/>
      <c r="EV185" s="517"/>
    </row>
    <row r="186" spans="1:152" ht="72" x14ac:dyDescent="0.25">
      <c r="A186" s="535" t="str">
        <f>A133</f>
        <v>2.7.2</v>
      </c>
      <c r="B186" s="536" t="str">
        <f t="shared" ref="B186:H186" si="101">B133</f>
        <v xml:space="preserve">შესყიდვები და მიწოდების ჯაჭვი (ტუბერკულოზი) - შესაბამის ეროვნულ სტრუქტურებში ეფექტური და ფუნქციური შესყიდვებისა და მომარაგების ქსელის შენარჩუნება ტუბერკულოზის სამედიცინო პროდუქციის უზრუნველსაყოფად </v>
      </c>
      <c r="C186" s="537">
        <f t="shared" si="101"/>
        <v>0</v>
      </c>
      <c r="D186" s="537">
        <f t="shared" si="101"/>
        <v>9600</v>
      </c>
      <c r="E186" s="537">
        <f t="shared" si="101"/>
        <v>14000</v>
      </c>
      <c r="F186" s="537">
        <f t="shared" si="101"/>
        <v>0</v>
      </c>
      <c r="G186" s="537">
        <f t="shared" si="101"/>
        <v>0</v>
      </c>
      <c r="H186" s="538">
        <f t="shared" si="101"/>
        <v>23600</v>
      </c>
      <c r="I186" s="524"/>
      <c r="J186" s="514"/>
      <c r="K186" s="514"/>
      <c r="L186" s="514"/>
      <c r="M186" s="514"/>
      <c r="N186" s="515"/>
      <c r="O186" s="515"/>
      <c r="P186" s="514"/>
      <c r="Q186" s="514"/>
      <c r="R186" s="514"/>
      <c r="S186" s="514"/>
      <c r="T186" s="514"/>
      <c r="U186" s="514"/>
      <c r="V186" s="514"/>
      <c r="W186" s="514"/>
      <c r="X186" s="514"/>
      <c r="Y186" s="514"/>
      <c r="Z186" s="514"/>
      <c r="AA186" s="515"/>
      <c r="AB186" s="514"/>
      <c r="AC186" s="514"/>
      <c r="AD186" s="514"/>
      <c r="AE186" s="514"/>
      <c r="AF186" s="514"/>
      <c r="AG186" s="515"/>
      <c r="AH186" s="514"/>
      <c r="AI186" s="514"/>
      <c r="AJ186" s="514"/>
      <c r="AK186" s="514"/>
      <c r="AL186" s="514"/>
      <c r="AM186" s="515"/>
      <c r="AN186" s="516"/>
      <c r="AO186" s="516"/>
      <c r="AP186" s="516"/>
      <c r="AQ186" s="516"/>
      <c r="AR186" s="516"/>
      <c r="AS186" s="516"/>
      <c r="AT186" s="516"/>
      <c r="AU186" s="516"/>
      <c r="AV186" s="516"/>
      <c r="AW186" s="516"/>
      <c r="AX186" s="516"/>
      <c r="AY186" s="516"/>
      <c r="AZ186" s="516"/>
      <c r="BA186" s="516"/>
      <c r="BB186" s="516"/>
      <c r="BC186" s="516"/>
      <c r="BD186" s="516"/>
      <c r="BE186" s="516"/>
      <c r="BF186" s="516"/>
      <c r="BG186" s="516"/>
      <c r="BH186" s="516"/>
      <c r="BI186" s="516"/>
      <c r="BJ186" s="516"/>
      <c r="BK186" s="516"/>
      <c r="BL186" s="516"/>
      <c r="BM186" s="516"/>
      <c r="BN186" s="516"/>
      <c r="BO186" s="516"/>
      <c r="BP186" s="516"/>
      <c r="BQ186" s="516"/>
      <c r="BR186" s="516"/>
      <c r="BS186" s="517"/>
      <c r="BT186" s="517"/>
      <c r="BU186" s="517"/>
      <c r="BV186" s="517"/>
      <c r="BW186" s="517"/>
      <c r="BX186" s="517"/>
      <c r="BY186" s="517"/>
      <c r="BZ186" s="517"/>
      <c r="CA186" s="517"/>
      <c r="CB186" s="517"/>
      <c r="CC186" s="517"/>
      <c r="CD186" s="517"/>
      <c r="CE186" s="517"/>
      <c r="CF186" s="517"/>
      <c r="CG186" s="517"/>
      <c r="CH186" s="517"/>
      <c r="CI186" s="517"/>
      <c r="CJ186" s="517"/>
      <c r="CK186" s="517"/>
      <c r="CL186" s="517"/>
      <c r="CM186" s="517"/>
      <c r="CN186" s="517"/>
      <c r="CO186" s="517"/>
      <c r="CP186" s="517"/>
      <c r="CQ186" s="517"/>
      <c r="CR186" s="517"/>
      <c r="CS186" s="517"/>
      <c r="CT186" s="517"/>
      <c r="CU186" s="517"/>
      <c r="CV186" s="517"/>
      <c r="CW186" s="517"/>
      <c r="CX186" s="517"/>
      <c r="CY186" s="517"/>
      <c r="CZ186" s="517"/>
      <c r="DA186" s="517"/>
      <c r="DB186" s="517"/>
      <c r="DC186" s="517"/>
      <c r="DD186" s="517"/>
      <c r="DE186" s="517"/>
      <c r="DF186" s="517"/>
      <c r="DG186" s="517"/>
      <c r="DH186" s="517"/>
      <c r="DI186" s="517"/>
      <c r="DJ186" s="517"/>
      <c r="DK186" s="517"/>
      <c r="DL186" s="517"/>
      <c r="DM186" s="517"/>
      <c r="DN186" s="517"/>
      <c r="DO186" s="517"/>
      <c r="DP186" s="517"/>
      <c r="DQ186" s="517"/>
      <c r="DR186" s="517"/>
      <c r="DS186" s="517"/>
      <c r="DT186" s="517"/>
      <c r="DU186" s="517"/>
      <c r="DV186" s="517"/>
      <c r="DW186" s="517"/>
      <c r="DX186" s="517"/>
      <c r="DY186" s="517"/>
      <c r="DZ186" s="517"/>
      <c r="EA186" s="517"/>
      <c r="EB186" s="517"/>
      <c r="EC186" s="517"/>
      <c r="ED186" s="517"/>
      <c r="EE186" s="517"/>
      <c r="EF186" s="517"/>
      <c r="EG186" s="517"/>
      <c r="EH186" s="517"/>
      <c r="EI186" s="517"/>
      <c r="EJ186" s="517"/>
      <c r="EK186" s="517"/>
      <c r="EL186" s="517"/>
      <c r="EM186" s="517"/>
      <c r="EN186" s="517"/>
      <c r="EO186" s="517"/>
      <c r="EP186" s="517"/>
      <c r="EQ186" s="517"/>
      <c r="ER186" s="517"/>
      <c r="ES186" s="517"/>
      <c r="ET186" s="517"/>
      <c r="EU186" s="517"/>
      <c r="EV186" s="517"/>
    </row>
    <row r="187" spans="1:152" x14ac:dyDescent="0.25">
      <c r="A187" s="531">
        <f>A139</f>
        <v>2.8</v>
      </c>
      <c r="B187" s="532" t="str">
        <f t="shared" ref="B187:H188" si="102">B139</f>
        <v>ორგანიზაციული შესაძლებლობები</v>
      </c>
      <c r="C187" s="533">
        <f t="shared" si="102"/>
        <v>0</v>
      </c>
      <c r="D187" s="533">
        <f t="shared" si="102"/>
        <v>17300</v>
      </c>
      <c r="E187" s="533">
        <f t="shared" si="102"/>
        <v>15300</v>
      </c>
      <c r="F187" s="533">
        <f t="shared" si="102"/>
        <v>2000</v>
      </c>
      <c r="G187" s="533">
        <f t="shared" si="102"/>
        <v>2000</v>
      </c>
      <c r="H187" s="534">
        <f t="shared" si="102"/>
        <v>36600</v>
      </c>
      <c r="I187" s="524"/>
      <c r="J187" s="514"/>
      <c r="K187" s="514"/>
      <c r="L187" s="514"/>
      <c r="M187" s="514"/>
      <c r="N187" s="515"/>
      <c r="O187" s="515"/>
      <c r="P187" s="514"/>
      <c r="Q187" s="514"/>
      <c r="R187" s="514"/>
      <c r="S187" s="514"/>
      <c r="T187" s="514"/>
      <c r="U187" s="514"/>
      <c r="V187" s="514"/>
      <c r="W187" s="514"/>
      <c r="X187" s="514"/>
      <c r="Y187" s="514"/>
      <c r="Z187" s="514"/>
      <c r="AA187" s="515"/>
      <c r="AB187" s="514"/>
      <c r="AC187" s="514"/>
      <c r="AD187" s="514"/>
      <c r="AE187" s="514"/>
      <c r="AF187" s="514"/>
      <c r="AG187" s="515"/>
      <c r="AH187" s="514"/>
      <c r="AI187" s="514"/>
      <c r="AJ187" s="514"/>
      <c r="AK187" s="514"/>
      <c r="AL187" s="514"/>
      <c r="AM187" s="515"/>
      <c r="AN187" s="516"/>
      <c r="AO187" s="516"/>
      <c r="AP187" s="516"/>
      <c r="AQ187" s="516"/>
      <c r="AR187" s="516"/>
      <c r="AS187" s="516"/>
      <c r="AT187" s="516"/>
      <c r="AU187" s="516"/>
      <c r="AV187" s="516"/>
      <c r="AW187" s="516"/>
      <c r="AX187" s="516"/>
      <c r="AY187" s="516"/>
      <c r="AZ187" s="516"/>
      <c r="BA187" s="516"/>
      <c r="BB187" s="516"/>
      <c r="BC187" s="516"/>
      <c r="BD187" s="516"/>
      <c r="BE187" s="516"/>
      <c r="BF187" s="516"/>
      <c r="BG187" s="516"/>
      <c r="BH187" s="516"/>
      <c r="BI187" s="516"/>
      <c r="BJ187" s="516"/>
      <c r="BK187" s="516"/>
      <c r="BL187" s="516"/>
      <c r="BM187" s="516"/>
      <c r="BN187" s="516"/>
      <c r="BO187" s="516"/>
      <c r="BP187" s="516"/>
      <c r="BQ187" s="516"/>
      <c r="BR187" s="516"/>
      <c r="BS187" s="517"/>
      <c r="BT187" s="517"/>
      <c r="BU187" s="517"/>
      <c r="BV187" s="517"/>
      <c r="BW187" s="517"/>
      <c r="BX187" s="517"/>
      <c r="BY187" s="517"/>
      <c r="BZ187" s="517"/>
      <c r="CA187" s="517"/>
      <c r="CB187" s="517"/>
      <c r="CC187" s="517"/>
      <c r="CD187" s="517"/>
      <c r="CE187" s="517"/>
      <c r="CF187" s="517"/>
      <c r="CG187" s="517"/>
      <c r="CH187" s="517"/>
      <c r="CI187" s="517"/>
      <c r="CJ187" s="517"/>
      <c r="CK187" s="517"/>
      <c r="CL187" s="517"/>
      <c r="CM187" s="517"/>
      <c r="CN187" s="517"/>
      <c r="CO187" s="517"/>
      <c r="CP187" s="517"/>
      <c r="CQ187" s="517"/>
      <c r="CR187" s="517"/>
      <c r="CS187" s="517"/>
      <c r="CT187" s="517"/>
      <c r="CU187" s="517"/>
      <c r="CV187" s="517"/>
      <c r="CW187" s="517"/>
      <c r="CX187" s="517"/>
      <c r="CY187" s="517"/>
      <c r="CZ187" s="517"/>
      <c r="DA187" s="517"/>
      <c r="DB187" s="517"/>
      <c r="DC187" s="517"/>
      <c r="DD187" s="517"/>
      <c r="DE187" s="517"/>
      <c r="DF187" s="517"/>
      <c r="DG187" s="517"/>
      <c r="DH187" s="517"/>
      <c r="DI187" s="517"/>
      <c r="DJ187" s="517"/>
      <c r="DK187" s="517"/>
      <c r="DL187" s="517"/>
      <c r="DM187" s="517"/>
      <c r="DN187" s="517"/>
      <c r="DO187" s="517"/>
      <c r="DP187" s="517"/>
      <c r="DQ187" s="517"/>
      <c r="DR187" s="517"/>
      <c r="DS187" s="517"/>
      <c r="DT187" s="517"/>
      <c r="DU187" s="517"/>
      <c r="DV187" s="517"/>
      <c r="DW187" s="517"/>
      <c r="DX187" s="517"/>
      <c r="DY187" s="517"/>
      <c r="DZ187" s="517"/>
      <c r="EA187" s="517"/>
      <c r="EB187" s="517"/>
      <c r="EC187" s="517"/>
      <c r="ED187" s="517"/>
      <c r="EE187" s="517"/>
      <c r="EF187" s="517"/>
      <c r="EG187" s="517"/>
      <c r="EH187" s="517"/>
      <c r="EI187" s="517"/>
      <c r="EJ187" s="517"/>
      <c r="EK187" s="517"/>
      <c r="EL187" s="517"/>
      <c r="EM187" s="517"/>
      <c r="EN187" s="517"/>
      <c r="EO187" s="517"/>
      <c r="EP187" s="517"/>
      <c r="EQ187" s="517"/>
      <c r="ER187" s="517"/>
      <c r="ES187" s="517"/>
      <c r="ET187" s="517"/>
      <c r="EU187" s="517"/>
      <c r="EV187" s="517"/>
    </row>
    <row r="188" spans="1:152" ht="57.6" x14ac:dyDescent="0.25">
      <c r="A188" s="535" t="str">
        <f>A140</f>
        <v>2.8.2</v>
      </c>
      <c r="B188" s="536" t="str">
        <f t="shared" si="102"/>
        <v xml:space="preserve">ორგანიზაციული შესაძლებლობები: ტუბერკულოზის ეროვნული პროგრამის მართვისა და კოორდინაციის გაუმჯობესების მიზნით მართვის სააგენტოს ორგანიზაციული შესაძლებლობების გაძლიერება </v>
      </c>
      <c r="C188" s="537">
        <f t="shared" si="102"/>
        <v>0</v>
      </c>
      <c r="D188" s="537">
        <f t="shared" si="102"/>
        <v>17300</v>
      </c>
      <c r="E188" s="537">
        <f t="shared" si="102"/>
        <v>15300</v>
      </c>
      <c r="F188" s="537">
        <f t="shared" si="102"/>
        <v>2000</v>
      </c>
      <c r="G188" s="537">
        <f t="shared" si="102"/>
        <v>2000</v>
      </c>
      <c r="H188" s="538">
        <f t="shared" si="102"/>
        <v>36600</v>
      </c>
      <c r="I188" s="524"/>
      <c r="J188" s="514"/>
      <c r="K188" s="514"/>
      <c r="L188" s="514"/>
      <c r="M188" s="514"/>
      <c r="N188" s="515"/>
      <c r="O188" s="515"/>
      <c r="P188" s="514"/>
      <c r="Q188" s="514"/>
      <c r="R188" s="514"/>
      <c r="S188" s="514"/>
      <c r="T188" s="514"/>
      <c r="U188" s="514"/>
      <c r="V188" s="514"/>
      <c r="W188" s="514"/>
      <c r="X188" s="514"/>
      <c r="Y188" s="514"/>
      <c r="Z188" s="514"/>
      <c r="AA188" s="515"/>
      <c r="AB188" s="514"/>
      <c r="AC188" s="514"/>
      <c r="AD188" s="514"/>
      <c r="AE188" s="514"/>
      <c r="AF188" s="514"/>
      <c r="AG188" s="515"/>
      <c r="AH188" s="514"/>
      <c r="AI188" s="514"/>
      <c r="AJ188" s="514"/>
      <c r="AK188" s="514"/>
      <c r="AL188" s="514"/>
      <c r="AM188" s="515"/>
      <c r="AN188" s="516"/>
      <c r="AO188" s="516"/>
      <c r="AP188" s="516"/>
      <c r="AQ188" s="516"/>
      <c r="AR188" s="516"/>
      <c r="AS188" s="516"/>
      <c r="AT188" s="516"/>
      <c r="AU188" s="516"/>
      <c r="AV188" s="516"/>
      <c r="AW188" s="516"/>
      <c r="AX188" s="516"/>
      <c r="AY188" s="516"/>
      <c r="AZ188" s="516"/>
      <c r="BA188" s="516"/>
      <c r="BB188" s="516"/>
      <c r="BC188" s="516"/>
      <c r="BD188" s="516"/>
      <c r="BE188" s="516"/>
      <c r="BF188" s="516"/>
      <c r="BG188" s="516"/>
      <c r="BH188" s="516"/>
      <c r="BI188" s="516"/>
      <c r="BJ188" s="516"/>
      <c r="BK188" s="516"/>
      <c r="BL188" s="516"/>
      <c r="BM188" s="516"/>
      <c r="BN188" s="516"/>
      <c r="BO188" s="516"/>
      <c r="BP188" s="516"/>
      <c r="BQ188" s="516"/>
      <c r="BR188" s="516"/>
      <c r="BS188" s="517"/>
      <c r="BT188" s="517"/>
      <c r="BU188" s="517"/>
      <c r="BV188" s="517"/>
      <c r="BW188" s="517"/>
      <c r="BX188" s="517"/>
      <c r="BY188" s="517"/>
      <c r="BZ188" s="517"/>
      <c r="CA188" s="517"/>
      <c r="CB188" s="517"/>
      <c r="CC188" s="517"/>
      <c r="CD188" s="517"/>
      <c r="CE188" s="517"/>
      <c r="CF188" s="517"/>
      <c r="CG188" s="517"/>
      <c r="CH188" s="517"/>
      <c r="CI188" s="517"/>
      <c r="CJ188" s="517"/>
      <c r="CK188" s="517"/>
      <c r="CL188" s="517"/>
      <c r="CM188" s="517"/>
      <c r="CN188" s="517"/>
      <c r="CO188" s="517"/>
      <c r="CP188" s="517"/>
      <c r="CQ188" s="517"/>
      <c r="CR188" s="517"/>
      <c r="CS188" s="517"/>
      <c r="CT188" s="517"/>
      <c r="CU188" s="517"/>
      <c r="CV188" s="517"/>
      <c r="CW188" s="517"/>
      <c r="CX188" s="517"/>
      <c r="CY188" s="517"/>
      <c r="CZ188" s="517"/>
      <c r="DA188" s="517"/>
      <c r="DB188" s="517"/>
      <c r="DC188" s="517"/>
      <c r="DD188" s="517"/>
      <c r="DE188" s="517"/>
      <c r="DF188" s="517"/>
      <c r="DG188" s="517"/>
      <c r="DH188" s="517"/>
      <c r="DI188" s="517"/>
      <c r="DJ188" s="517"/>
      <c r="DK188" s="517"/>
      <c r="DL188" s="517"/>
      <c r="DM188" s="517"/>
      <c r="DN188" s="517"/>
      <c r="DO188" s="517"/>
      <c r="DP188" s="517"/>
      <c r="DQ188" s="517"/>
      <c r="DR188" s="517"/>
      <c r="DS188" s="517"/>
      <c r="DT188" s="517"/>
      <c r="DU188" s="517"/>
      <c r="DV188" s="517"/>
      <c r="DW188" s="517"/>
      <c r="DX188" s="517"/>
      <c r="DY188" s="517"/>
      <c r="DZ188" s="517"/>
      <c r="EA188" s="517"/>
      <c r="EB188" s="517"/>
      <c r="EC188" s="517"/>
      <c r="ED188" s="517"/>
      <c r="EE188" s="517"/>
      <c r="EF188" s="517"/>
      <c r="EG188" s="517"/>
      <c r="EH188" s="517"/>
      <c r="EI188" s="517"/>
      <c r="EJ188" s="517"/>
      <c r="EK188" s="517"/>
      <c r="EL188" s="517"/>
      <c r="EM188" s="517"/>
      <c r="EN188" s="517"/>
      <c r="EO188" s="517"/>
      <c r="EP188" s="517"/>
      <c r="EQ188" s="517"/>
      <c r="ER188" s="517"/>
      <c r="ES188" s="517"/>
      <c r="ET188" s="517"/>
      <c r="EU188" s="517"/>
      <c r="EV188" s="517"/>
    </row>
    <row r="189" spans="1:152" x14ac:dyDescent="0.25">
      <c r="A189" s="531">
        <f>A144</f>
        <v>2.9</v>
      </c>
      <c r="B189" s="532" t="str">
        <f t="shared" ref="B189:H190" si="103">B144</f>
        <v>ტრანზიციის/გადაცემის დაგეგგმვა</v>
      </c>
      <c r="C189" s="533">
        <f t="shared" si="103"/>
        <v>0</v>
      </c>
      <c r="D189" s="533">
        <f t="shared" si="103"/>
        <v>56200</v>
      </c>
      <c r="E189" s="533">
        <f t="shared" si="103"/>
        <v>36200</v>
      </c>
      <c r="F189" s="533">
        <f t="shared" si="103"/>
        <v>36200</v>
      </c>
      <c r="G189" s="533">
        <f t="shared" si="103"/>
        <v>36200</v>
      </c>
      <c r="H189" s="534">
        <f t="shared" si="103"/>
        <v>164800</v>
      </c>
      <c r="I189" s="524"/>
      <c r="J189" s="514"/>
      <c r="K189" s="514"/>
      <c r="L189" s="514"/>
      <c r="M189" s="514"/>
      <c r="N189" s="515"/>
      <c r="O189" s="515"/>
      <c r="P189" s="514"/>
      <c r="Q189" s="514"/>
      <c r="R189" s="514"/>
      <c r="S189" s="514"/>
      <c r="T189" s="514"/>
      <c r="U189" s="514"/>
      <c r="V189" s="514"/>
      <c r="W189" s="514"/>
      <c r="X189" s="514"/>
      <c r="Y189" s="514"/>
      <c r="Z189" s="514"/>
      <c r="AA189" s="515"/>
      <c r="AB189" s="514"/>
      <c r="AC189" s="514"/>
      <c r="AD189" s="514"/>
      <c r="AE189" s="514"/>
      <c r="AF189" s="514"/>
      <c r="AG189" s="515"/>
      <c r="AH189" s="514"/>
      <c r="AI189" s="514"/>
      <c r="AJ189" s="514"/>
      <c r="AK189" s="514"/>
      <c r="AL189" s="514"/>
      <c r="AM189" s="515"/>
      <c r="AN189" s="516"/>
      <c r="AO189" s="516"/>
      <c r="AP189" s="516"/>
      <c r="AQ189" s="516"/>
      <c r="AR189" s="516"/>
      <c r="AS189" s="516"/>
      <c r="AT189" s="516"/>
      <c r="AU189" s="516"/>
      <c r="AV189" s="516"/>
      <c r="AW189" s="516"/>
      <c r="AX189" s="516"/>
      <c r="AY189" s="516"/>
      <c r="AZ189" s="516"/>
      <c r="BA189" s="516"/>
      <c r="BB189" s="516"/>
      <c r="BC189" s="516"/>
      <c r="BD189" s="516"/>
      <c r="BE189" s="516"/>
      <c r="BF189" s="516"/>
      <c r="BG189" s="516"/>
      <c r="BH189" s="516"/>
      <c r="BI189" s="516"/>
      <c r="BJ189" s="516"/>
      <c r="BK189" s="516"/>
      <c r="BL189" s="516"/>
      <c r="BM189" s="516"/>
      <c r="BN189" s="516"/>
      <c r="BO189" s="516"/>
      <c r="BP189" s="516"/>
      <c r="BQ189" s="516"/>
      <c r="BR189" s="516"/>
      <c r="BS189" s="517"/>
      <c r="BT189" s="517"/>
      <c r="BU189" s="517"/>
      <c r="BV189" s="517"/>
      <c r="BW189" s="517"/>
      <c r="BX189" s="517"/>
      <c r="BY189" s="517"/>
      <c r="BZ189" s="517"/>
      <c r="CA189" s="517"/>
      <c r="CB189" s="517"/>
      <c r="CC189" s="517"/>
      <c r="CD189" s="517"/>
      <c r="CE189" s="517"/>
      <c r="CF189" s="517"/>
      <c r="CG189" s="517"/>
      <c r="CH189" s="517"/>
      <c r="CI189" s="517"/>
      <c r="CJ189" s="517"/>
      <c r="CK189" s="517"/>
      <c r="CL189" s="517"/>
      <c r="CM189" s="517"/>
      <c r="CN189" s="517"/>
      <c r="CO189" s="517"/>
      <c r="CP189" s="517"/>
      <c r="CQ189" s="517"/>
      <c r="CR189" s="517"/>
      <c r="CS189" s="517"/>
      <c r="CT189" s="517"/>
      <c r="CU189" s="517"/>
      <c r="CV189" s="517"/>
      <c r="CW189" s="517"/>
      <c r="CX189" s="517"/>
      <c r="CY189" s="517"/>
      <c r="CZ189" s="517"/>
      <c r="DA189" s="517"/>
      <c r="DB189" s="517"/>
      <c r="DC189" s="517"/>
      <c r="DD189" s="517"/>
      <c r="DE189" s="517"/>
      <c r="DF189" s="517"/>
      <c r="DG189" s="517"/>
      <c r="DH189" s="517"/>
      <c r="DI189" s="517"/>
      <c r="DJ189" s="517"/>
      <c r="DK189" s="517"/>
      <c r="DL189" s="517"/>
      <c r="DM189" s="517"/>
      <c r="DN189" s="517"/>
      <c r="DO189" s="517"/>
      <c r="DP189" s="517"/>
      <c r="DQ189" s="517"/>
      <c r="DR189" s="517"/>
      <c r="DS189" s="517"/>
      <c r="DT189" s="517"/>
      <c r="DU189" s="517"/>
      <c r="DV189" s="517"/>
      <c r="DW189" s="517"/>
      <c r="DX189" s="517"/>
      <c r="DY189" s="517"/>
      <c r="DZ189" s="517"/>
      <c r="EA189" s="517"/>
      <c r="EB189" s="517"/>
      <c r="EC189" s="517"/>
      <c r="ED189" s="517"/>
      <c r="EE189" s="517"/>
      <c r="EF189" s="517"/>
      <c r="EG189" s="517"/>
      <c r="EH189" s="517"/>
      <c r="EI189" s="517"/>
      <c r="EJ189" s="517"/>
      <c r="EK189" s="517"/>
      <c r="EL189" s="517"/>
      <c r="EM189" s="517"/>
      <c r="EN189" s="517"/>
      <c r="EO189" s="517"/>
      <c r="EP189" s="517"/>
      <c r="EQ189" s="517"/>
      <c r="ER189" s="517"/>
      <c r="ES189" s="517"/>
      <c r="ET189" s="517"/>
      <c r="EU189" s="517"/>
      <c r="EV189" s="517"/>
    </row>
    <row r="190" spans="1:152" ht="43.8" thickBot="1" x14ac:dyDescent="0.3">
      <c r="A190" s="540" t="str">
        <f>A145</f>
        <v>2.9.1</v>
      </c>
      <c r="B190" s="541" t="str">
        <f t="shared" si="103"/>
        <v xml:space="preserve">ტრანზიციის დაგეგმვა - HIV and TB: გარდამავალი პერიოდის გეგმის ქმედუნარიანობისა და სამართლებრივად სავალდებულოობის უზრუნველყოფა </v>
      </c>
      <c r="C190" s="542">
        <f t="shared" si="103"/>
        <v>0</v>
      </c>
      <c r="D190" s="542">
        <f t="shared" si="103"/>
        <v>56200</v>
      </c>
      <c r="E190" s="542">
        <f t="shared" si="103"/>
        <v>36200</v>
      </c>
      <c r="F190" s="542">
        <f t="shared" si="103"/>
        <v>36200</v>
      </c>
      <c r="G190" s="542">
        <f t="shared" si="103"/>
        <v>36200</v>
      </c>
      <c r="H190" s="543">
        <f t="shared" si="103"/>
        <v>164800</v>
      </c>
      <c r="I190" s="524"/>
      <c r="J190" s="514"/>
      <c r="K190" s="514"/>
      <c r="L190" s="514"/>
      <c r="M190" s="514"/>
      <c r="N190" s="515"/>
      <c r="O190" s="515"/>
      <c r="P190" s="514"/>
      <c r="Q190" s="514"/>
      <c r="R190" s="514"/>
      <c r="S190" s="514"/>
      <c r="T190" s="514"/>
      <c r="U190" s="514"/>
      <c r="V190" s="514"/>
      <c r="W190" s="514"/>
      <c r="X190" s="514"/>
      <c r="Y190" s="514"/>
      <c r="Z190" s="514"/>
      <c r="AA190" s="515"/>
      <c r="AB190" s="514"/>
      <c r="AC190" s="514"/>
      <c r="AD190" s="514"/>
      <c r="AE190" s="514"/>
      <c r="AF190" s="514"/>
      <c r="AG190" s="515"/>
      <c r="AH190" s="514"/>
      <c r="AI190" s="514"/>
      <c r="AJ190" s="514"/>
      <c r="AK190" s="514"/>
      <c r="AL190" s="514"/>
      <c r="AM190" s="515"/>
      <c r="AN190" s="516"/>
      <c r="AO190" s="516"/>
      <c r="AP190" s="516"/>
      <c r="AQ190" s="516"/>
      <c r="AR190" s="516"/>
      <c r="AS190" s="516"/>
      <c r="AT190" s="516"/>
      <c r="AU190" s="516"/>
      <c r="AV190" s="516"/>
      <c r="AW190" s="516"/>
      <c r="AX190" s="516"/>
      <c r="AY190" s="516"/>
      <c r="AZ190" s="516"/>
      <c r="BA190" s="516"/>
      <c r="BB190" s="516"/>
      <c r="BC190" s="516"/>
      <c r="BD190" s="516"/>
      <c r="BE190" s="516"/>
      <c r="BF190" s="516"/>
      <c r="BG190" s="516"/>
      <c r="BH190" s="516"/>
      <c r="BI190" s="516"/>
      <c r="BJ190" s="516"/>
      <c r="BK190" s="516"/>
      <c r="BL190" s="516"/>
      <c r="BM190" s="516"/>
      <c r="BN190" s="516"/>
      <c r="BO190" s="516"/>
      <c r="BP190" s="516"/>
      <c r="BQ190" s="516"/>
      <c r="BR190" s="516"/>
      <c r="BS190" s="517"/>
      <c r="BT190" s="517"/>
      <c r="BU190" s="517"/>
      <c r="BV190" s="517"/>
      <c r="BW190" s="517"/>
      <c r="BX190" s="517"/>
      <c r="BY190" s="517"/>
      <c r="BZ190" s="517"/>
      <c r="CA190" s="517"/>
      <c r="CB190" s="517"/>
      <c r="CC190" s="517"/>
      <c r="CD190" s="517"/>
      <c r="CE190" s="517"/>
      <c r="CF190" s="517"/>
      <c r="CG190" s="517"/>
      <c r="CH190" s="517"/>
      <c r="CI190" s="517"/>
      <c r="CJ190" s="517"/>
      <c r="CK190" s="517"/>
      <c r="CL190" s="517"/>
      <c r="CM190" s="517"/>
      <c r="CN190" s="517"/>
      <c r="CO190" s="517"/>
      <c r="CP190" s="517"/>
      <c r="CQ190" s="517"/>
      <c r="CR190" s="517"/>
      <c r="CS190" s="517"/>
      <c r="CT190" s="517"/>
      <c r="CU190" s="517"/>
      <c r="CV190" s="517"/>
      <c r="CW190" s="517"/>
      <c r="CX190" s="517"/>
      <c r="CY190" s="517"/>
      <c r="CZ190" s="517"/>
      <c r="DA190" s="517"/>
      <c r="DB190" s="517"/>
      <c r="DC190" s="517"/>
      <c r="DD190" s="517"/>
      <c r="DE190" s="517"/>
      <c r="DF190" s="517"/>
      <c r="DG190" s="517"/>
      <c r="DH190" s="517"/>
      <c r="DI190" s="517"/>
      <c r="DJ190" s="517"/>
      <c r="DK190" s="517"/>
      <c r="DL190" s="517"/>
      <c r="DM190" s="517"/>
      <c r="DN190" s="517"/>
      <c r="DO190" s="517"/>
      <c r="DP190" s="517"/>
      <c r="DQ190" s="517"/>
      <c r="DR190" s="517"/>
      <c r="DS190" s="517"/>
      <c r="DT190" s="517"/>
      <c r="DU190" s="517"/>
      <c r="DV190" s="517"/>
      <c r="DW190" s="517"/>
      <c r="DX190" s="517"/>
      <c r="DY190" s="517"/>
      <c r="DZ190" s="517"/>
      <c r="EA190" s="517"/>
      <c r="EB190" s="517"/>
      <c r="EC190" s="517"/>
      <c r="ED190" s="517"/>
      <c r="EE190" s="517"/>
      <c r="EF190" s="517"/>
      <c r="EG190" s="517"/>
      <c r="EH190" s="517"/>
      <c r="EI190" s="517"/>
      <c r="EJ190" s="517"/>
      <c r="EK190" s="517"/>
      <c r="EL190" s="517"/>
      <c r="EM190" s="517"/>
      <c r="EN190" s="517"/>
      <c r="EO190" s="517"/>
      <c r="EP190" s="517"/>
      <c r="EQ190" s="517"/>
      <c r="ER190" s="517"/>
      <c r="ES190" s="517"/>
      <c r="ET190" s="517"/>
      <c r="EU190" s="517"/>
      <c r="EV190" s="517"/>
    </row>
    <row r="191" spans="1:152" ht="14.4" hidden="1" customHeight="1" x14ac:dyDescent="0.25">
      <c r="A191" s="269" t="s">
        <v>24</v>
      </c>
      <c r="B191" s="402" t="s">
        <v>146</v>
      </c>
      <c r="C191" s="272" t="e">
        <f>'TSP Detailed Budget'!#REF!</f>
        <v>#REF!</v>
      </c>
      <c r="D191" s="272" t="e">
        <f>'TSP Detailed Budget'!#REF!</f>
        <v>#REF!</v>
      </c>
      <c r="E191" s="272" t="e">
        <f>'TSP Detailed Budget'!#REF!</f>
        <v>#REF!</v>
      </c>
      <c r="F191" s="311"/>
      <c r="G191" s="311"/>
      <c r="H191" s="273" t="e">
        <f t="shared" ref="H191:H192" si="104">SUM(C191:E191)</f>
        <v>#REF!</v>
      </c>
      <c r="I191" s="272"/>
      <c r="J191" s="272"/>
      <c r="K191" s="272"/>
      <c r="L191" s="311"/>
      <c r="M191" s="311"/>
      <c r="N191" s="273"/>
      <c r="O191" s="302"/>
      <c r="P191" s="272"/>
      <c r="Q191" s="272"/>
      <c r="R191" s="272"/>
      <c r="S191" s="273"/>
      <c r="T191" s="272"/>
      <c r="U191" s="272"/>
      <c r="V191" s="272"/>
      <c r="W191" s="273"/>
      <c r="X191" s="272"/>
      <c r="Y191" s="272"/>
      <c r="Z191" s="272"/>
      <c r="AA191" s="273"/>
      <c r="AB191" s="272"/>
      <c r="AC191" s="272"/>
      <c r="AD191" s="272"/>
      <c r="AE191" s="273"/>
    </row>
    <row r="192" spans="1:152" ht="15.6" hidden="1" customHeight="1" x14ac:dyDescent="0.25">
      <c r="A192" s="269" t="s">
        <v>25</v>
      </c>
      <c r="B192" s="402" t="s">
        <v>147</v>
      </c>
      <c r="C192" s="272" t="e">
        <f>'TSP Detailed Budget'!#REF!</f>
        <v>#REF!</v>
      </c>
      <c r="D192" s="272" t="e">
        <f>'TSP Detailed Budget'!#REF!</f>
        <v>#REF!</v>
      </c>
      <c r="E192" s="272" t="e">
        <f>'TSP Detailed Budget'!#REF!</f>
        <v>#REF!</v>
      </c>
      <c r="F192" s="311"/>
      <c r="G192" s="311"/>
      <c r="H192" s="273" t="e">
        <f t="shared" si="104"/>
        <v>#REF!</v>
      </c>
      <c r="I192" s="272"/>
      <c r="J192" s="272"/>
      <c r="K192" s="272"/>
      <c r="L192" s="311"/>
      <c r="M192" s="311"/>
      <c r="N192" s="273"/>
      <c r="O192" s="302"/>
      <c r="P192" s="272"/>
      <c r="Q192" s="272"/>
      <c r="R192" s="272"/>
      <c r="S192" s="273"/>
      <c r="T192" s="272"/>
      <c r="U192" s="272"/>
      <c r="V192" s="272"/>
      <c r="W192" s="273"/>
      <c r="X192" s="272"/>
      <c r="Y192" s="272"/>
      <c r="Z192" s="272"/>
      <c r="AA192" s="273"/>
      <c r="AB192" s="272"/>
      <c r="AC192" s="272"/>
      <c r="AD192" s="272"/>
      <c r="AE192" s="273"/>
      <c r="AF192" s="569" t="s">
        <v>46</v>
      </c>
    </row>
    <row r="193" spans="1:32" ht="57.6" hidden="1" customHeight="1" x14ac:dyDescent="0.25">
      <c r="A193" s="269" t="s">
        <v>26</v>
      </c>
      <c r="B193" s="402" t="s">
        <v>148</v>
      </c>
      <c r="C193" s="272" t="e">
        <f>'TSP Detailed Budget'!#REF!</f>
        <v>#REF!</v>
      </c>
      <c r="D193" s="272" t="e">
        <f>'TSP Detailed Budget'!#REF!</f>
        <v>#REF!</v>
      </c>
      <c r="E193" s="272" t="e">
        <f>'TSP Detailed Budget'!#REF!</f>
        <v>#REF!</v>
      </c>
      <c r="F193" s="311"/>
      <c r="G193" s="311"/>
      <c r="H193" s="273" t="e">
        <f t="shared" ref="H193:H195" si="105">SUM(C193:E193)</f>
        <v>#REF!</v>
      </c>
      <c r="I193" s="272"/>
      <c r="J193" s="272"/>
      <c r="K193" s="272"/>
      <c r="L193" s="311"/>
      <c r="M193" s="311"/>
      <c r="N193" s="273"/>
      <c r="O193" s="302"/>
      <c r="P193" s="272"/>
      <c r="Q193" s="272"/>
      <c r="R193" s="272"/>
      <c r="S193" s="273"/>
      <c r="T193" s="272"/>
      <c r="U193" s="272"/>
      <c r="V193" s="272"/>
      <c r="W193" s="273"/>
      <c r="X193" s="272"/>
      <c r="Y193" s="272"/>
      <c r="Z193" s="272"/>
      <c r="AA193" s="273"/>
      <c r="AB193" s="272"/>
      <c r="AC193" s="272"/>
      <c r="AD193" s="272"/>
      <c r="AE193" s="273"/>
      <c r="AF193" s="569"/>
    </row>
    <row r="194" spans="1:32" hidden="1" x14ac:dyDescent="0.25">
      <c r="A194" s="269" t="s">
        <v>27</v>
      </c>
      <c r="B194" s="402" t="s">
        <v>149</v>
      </c>
      <c r="C194" s="272" t="e">
        <f>'TSP Detailed Budget'!#REF!</f>
        <v>#REF!</v>
      </c>
      <c r="D194" s="272" t="e">
        <f>'TSP Detailed Budget'!#REF!</f>
        <v>#REF!</v>
      </c>
      <c r="E194" s="272" t="e">
        <f>'TSP Detailed Budget'!#REF!</f>
        <v>#REF!</v>
      </c>
      <c r="F194" s="311"/>
      <c r="G194" s="311"/>
      <c r="H194" s="273" t="e">
        <f t="shared" si="105"/>
        <v>#REF!</v>
      </c>
      <c r="I194" s="272"/>
      <c r="J194" s="272"/>
      <c r="K194" s="272"/>
      <c r="L194" s="311"/>
      <c r="M194" s="311"/>
      <c r="N194" s="273"/>
      <c r="O194" s="302"/>
      <c r="P194" s="272"/>
      <c r="Q194" s="272"/>
      <c r="R194" s="272"/>
      <c r="S194" s="273"/>
      <c r="T194" s="272"/>
      <c r="U194" s="272"/>
      <c r="V194" s="272"/>
      <c r="W194" s="273"/>
      <c r="X194" s="272"/>
      <c r="Y194" s="272"/>
      <c r="Z194" s="272"/>
      <c r="AA194" s="273"/>
      <c r="AB194" s="272"/>
      <c r="AC194" s="272"/>
      <c r="AD194" s="272"/>
      <c r="AE194" s="273"/>
      <c r="AF194" s="254" t="e">
        <f t="shared" ref="AF194:AF213" si="106">AE208/H208%</f>
        <v>#REF!</v>
      </c>
    </row>
    <row r="195" spans="1:32" hidden="1" x14ac:dyDescent="0.25">
      <c r="A195" s="269" t="s">
        <v>28</v>
      </c>
      <c r="B195" s="402" t="s">
        <v>150</v>
      </c>
      <c r="C195" s="272" t="e">
        <f>'TSP Detailed Budget'!#REF!</f>
        <v>#REF!</v>
      </c>
      <c r="D195" s="272" t="e">
        <f>'TSP Detailed Budget'!#REF!</f>
        <v>#REF!</v>
      </c>
      <c r="E195" s="272" t="e">
        <f>'TSP Detailed Budget'!#REF!</f>
        <v>#REF!</v>
      </c>
      <c r="F195" s="311"/>
      <c r="G195" s="311"/>
      <c r="H195" s="273" t="e">
        <f t="shared" si="105"/>
        <v>#REF!</v>
      </c>
      <c r="I195" s="272"/>
      <c r="J195" s="272"/>
      <c r="K195" s="272"/>
      <c r="L195" s="311"/>
      <c r="M195" s="311"/>
      <c r="N195" s="273"/>
      <c r="O195" s="302"/>
      <c r="P195" s="272"/>
      <c r="Q195" s="272"/>
      <c r="R195" s="272"/>
      <c r="S195" s="273"/>
      <c r="T195" s="272"/>
      <c r="U195" s="272"/>
      <c r="V195" s="272"/>
      <c r="W195" s="273"/>
      <c r="X195" s="272"/>
      <c r="Y195" s="272"/>
      <c r="Z195" s="272"/>
      <c r="AA195" s="273"/>
      <c r="AB195" s="272"/>
      <c r="AC195" s="272"/>
      <c r="AD195" s="272"/>
      <c r="AE195" s="273"/>
      <c r="AF195" s="255">
        <f t="shared" si="106"/>
        <v>0</v>
      </c>
    </row>
    <row r="196" spans="1:32" ht="28.8" hidden="1" x14ac:dyDescent="0.25">
      <c r="A196" s="269" t="s">
        <v>29</v>
      </c>
      <c r="B196" s="402" t="s">
        <v>223</v>
      </c>
      <c r="C196" s="272">
        <v>22725</v>
      </c>
      <c r="D196" s="272">
        <v>45450</v>
      </c>
      <c r="E196" s="272">
        <v>45450</v>
      </c>
      <c r="F196" s="311"/>
      <c r="G196" s="311"/>
      <c r="H196" s="273">
        <f t="shared" ref="H196" si="107">SUM(C196:E196)</f>
        <v>113625</v>
      </c>
      <c r="I196" s="272"/>
      <c r="J196" s="272"/>
      <c r="K196" s="272"/>
      <c r="L196" s="311"/>
      <c r="M196" s="311"/>
      <c r="N196" s="273"/>
      <c r="O196" s="302"/>
      <c r="P196" s="272"/>
      <c r="Q196" s="272"/>
      <c r="R196" s="272"/>
      <c r="S196" s="273"/>
      <c r="T196" s="272"/>
      <c r="U196" s="272"/>
      <c r="V196" s="272"/>
      <c r="W196" s="273"/>
      <c r="X196" s="272"/>
      <c r="Y196" s="272"/>
      <c r="Z196" s="272"/>
      <c r="AA196" s="273"/>
      <c r="AB196" s="272"/>
      <c r="AC196" s="272"/>
      <c r="AD196" s="272"/>
      <c r="AE196" s="273"/>
      <c r="AF196" s="255">
        <f t="shared" si="106"/>
        <v>0</v>
      </c>
    </row>
    <row r="197" spans="1:32" hidden="1" x14ac:dyDescent="0.25">
      <c r="A197" s="12">
        <v>3.4</v>
      </c>
      <c r="B197" s="412" t="s">
        <v>84</v>
      </c>
      <c r="C197" s="270" t="e">
        <f t="shared" ref="C197:H197" si="108">SUM(C198:C199)</f>
        <v>#REF!</v>
      </c>
      <c r="D197" s="270" t="e">
        <f t="shared" si="108"/>
        <v>#REF!</v>
      </c>
      <c r="E197" s="270" t="e">
        <f t="shared" si="108"/>
        <v>#REF!</v>
      </c>
      <c r="F197" s="310"/>
      <c r="G197" s="310"/>
      <c r="H197" s="271" t="e">
        <f t="shared" si="108"/>
        <v>#REF!</v>
      </c>
      <c r="I197" s="270"/>
      <c r="J197" s="270"/>
      <c r="K197" s="270"/>
      <c r="L197" s="310"/>
      <c r="M197" s="310"/>
      <c r="N197" s="271"/>
      <c r="O197" s="301"/>
      <c r="P197" s="270"/>
      <c r="Q197" s="270"/>
      <c r="R197" s="270"/>
      <c r="S197" s="271"/>
      <c r="T197" s="270"/>
      <c r="U197" s="270"/>
      <c r="V197" s="270"/>
      <c r="W197" s="271"/>
      <c r="X197" s="270"/>
      <c r="Y197" s="270"/>
      <c r="Z197" s="270"/>
      <c r="AA197" s="271"/>
      <c r="AB197" s="270"/>
      <c r="AC197" s="270"/>
      <c r="AD197" s="270"/>
      <c r="AE197" s="271"/>
      <c r="AF197" s="255">
        <f t="shared" si="106"/>
        <v>0</v>
      </c>
    </row>
    <row r="198" spans="1:32" hidden="1" x14ac:dyDescent="0.25">
      <c r="A198" s="258" t="s">
        <v>34</v>
      </c>
      <c r="B198" s="402" t="s">
        <v>144</v>
      </c>
      <c r="C198" s="272" t="e">
        <f>'TSP Detailed Budget'!#REF!</f>
        <v>#REF!</v>
      </c>
      <c r="D198" s="272" t="e">
        <f>'TSP Detailed Budget'!#REF!</f>
        <v>#REF!</v>
      </c>
      <c r="E198" s="272" t="e">
        <f>'TSP Detailed Budget'!#REF!</f>
        <v>#REF!</v>
      </c>
      <c r="F198" s="311"/>
      <c r="G198" s="311"/>
      <c r="H198" s="273" t="e">
        <f>SUM(C198:E198)</f>
        <v>#REF!</v>
      </c>
      <c r="I198" s="272"/>
      <c r="J198" s="272"/>
      <c r="K198" s="272"/>
      <c r="L198" s="311"/>
      <c r="M198" s="311"/>
      <c r="N198" s="273"/>
      <c r="O198" s="302"/>
      <c r="P198" s="272"/>
      <c r="Q198" s="272"/>
      <c r="R198" s="272"/>
      <c r="S198" s="273"/>
      <c r="T198" s="272"/>
      <c r="U198" s="272"/>
      <c r="V198" s="272"/>
      <c r="W198" s="273"/>
      <c r="X198" s="272"/>
      <c r="Y198" s="272"/>
      <c r="Z198" s="272"/>
      <c r="AA198" s="273"/>
      <c r="AB198" s="272"/>
      <c r="AC198" s="272"/>
      <c r="AD198" s="272"/>
      <c r="AE198" s="273"/>
      <c r="AF198" s="255" t="e">
        <f t="shared" si="106"/>
        <v>#REF!</v>
      </c>
    </row>
    <row r="199" spans="1:32" hidden="1" x14ac:dyDescent="0.25">
      <c r="A199" s="258" t="s">
        <v>35</v>
      </c>
      <c r="B199" s="402" t="s">
        <v>145</v>
      </c>
      <c r="C199" s="272" t="e">
        <f>'TSP Detailed Budget'!#REF!</f>
        <v>#REF!</v>
      </c>
      <c r="D199" s="272" t="e">
        <f>'TSP Detailed Budget'!#REF!</f>
        <v>#REF!</v>
      </c>
      <c r="E199" s="272" t="e">
        <f>'TSP Detailed Budget'!#REF!</f>
        <v>#REF!</v>
      </c>
      <c r="F199" s="311"/>
      <c r="G199" s="311"/>
      <c r="H199" s="273" t="e">
        <f t="shared" ref="H199" si="109">SUM(C199:E199)</f>
        <v>#REF!</v>
      </c>
      <c r="I199" s="272"/>
      <c r="J199" s="272"/>
      <c r="K199" s="272"/>
      <c r="L199" s="311"/>
      <c r="M199" s="311"/>
      <c r="N199" s="273"/>
      <c r="O199" s="302"/>
      <c r="P199" s="272"/>
      <c r="Q199" s="272"/>
      <c r="R199" s="272"/>
      <c r="S199" s="273"/>
      <c r="T199" s="272"/>
      <c r="U199" s="272"/>
      <c r="V199" s="272"/>
      <c r="W199" s="273"/>
      <c r="X199" s="272"/>
      <c r="Y199" s="272"/>
      <c r="Z199" s="272"/>
      <c r="AA199" s="273"/>
      <c r="AB199" s="272"/>
      <c r="AC199" s="272"/>
      <c r="AD199" s="272"/>
      <c r="AE199" s="273"/>
      <c r="AF199" s="254">
        <f t="shared" si="106"/>
        <v>0</v>
      </c>
    </row>
    <row r="200" spans="1:32" ht="15.6" hidden="1" x14ac:dyDescent="0.25">
      <c r="A200" s="31"/>
      <c r="B200" s="413" t="s">
        <v>44</v>
      </c>
      <c r="C200" s="274">
        <f>SUM(C13,C22,C165)</f>
        <v>173200</v>
      </c>
      <c r="D200" s="274">
        <f>SUM(D13,D22,D165)</f>
        <v>714000</v>
      </c>
      <c r="E200" s="274">
        <f>SUM(E13,E22,E165)</f>
        <v>428200</v>
      </c>
      <c r="F200" s="312"/>
      <c r="G200" s="312"/>
      <c r="H200" s="275">
        <f>SUM(H13,H22,H165)</f>
        <v>2382000</v>
      </c>
      <c r="I200" s="274"/>
      <c r="J200" s="274"/>
      <c r="K200" s="274"/>
      <c r="L200" s="312"/>
      <c r="M200" s="312"/>
      <c r="N200" s="275"/>
      <c r="O200" s="274"/>
      <c r="P200" s="274"/>
      <c r="Q200" s="274"/>
      <c r="R200" s="274"/>
      <c r="S200" s="275"/>
      <c r="T200" s="274"/>
      <c r="U200" s="274"/>
      <c r="V200" s="274"/>
      <c r="W200" s="275"/>
      <c r="X200" s="274"/>
      <c r="Y200" s="274"/>
      <c r="Z200" s="274"/>
      <c r="AA200" s="275"/>
      <c r="AB200" s="274"/>
      <c r="AC200" s="274"/>
      <c r="AD200" s="274"/>
      <c r="AE200" s="275"/>
      <c r="AF200" s="255">
        <f t="shared" si="106"/>
        <v>0</v>
      </c>
    </row>
    <row r="201" spans="1:32" hidden="1" x14ac:dyDescent="0.25">
      <c r="A201" s="13">
        <v>4</v>
      </c>
      <c r="B201" s="402" t="s">
        <v>45</v>
      </c>
      <c r="C201" s="272">
        <v>0</v>
      </c>
      <c r="D201" s="272" t="e">
        <f>D200*#REF!</f>
        <v>#REF!</v>
      </c>
      <c r="E201" s="272" t="e">
        <f>E200*#REF!</f>
        <v>#REF!</v>
      </c>
      <c r="F201" s="311"/>
      <c r="G201" s="311"/>
      <c r="H201" s="273" t="e">
        <f t="shared" ref="H201" si="110">SUM(C201:E201)</f>
        <v>#REF!</v>
      </c>
      <c r="I201" s="272"/>
      <c r="J201" s="272"/>
      <c r="K201" s="272"/>
      <c r="L201" s="311"/>
      <c r="M201" s="311"/>
      <c r="N201" s="273"/>
      <c r="O201" s="302"/>
      <c r="P201" s="272"/>
      <c r="Q201" s="272"/>
      <c r="R201" s="272"/>
      <c r="S201" s="273"/>
      <c r="T201" s="272"/>
      <c r="U201" s="272"/>
      <c r="V201" s="272"/>
      <c r="W201" s="273"/>
      <c r="X201" s="272"/>
      <c r="Y201" s="272"/>
      <c r="Z201" s="272"/>
      <c r="AA201" s="273"/>
      <c r="AB201" s="272"/>
      <c r="AC201" s="272"/>
      <c r="AD201" s="272"/>
      <c r="AE201" s="273"/>
      <c r="AF201" s="255">
        <f t="shared" si="106"/>
        <v>0</v>
      </c>
    </row>
    <row r="202" spans="1:32" ht="15.6" hidden="1" x14ac:dyDescent="0.25">
      <c r="A202" s="16"/>
      <c r="B202" s="414" t="s">
        <v>37</v>
      </c>
      <c r="C202" s="275">
        <f>C200+C201</f>
        <v>173200</v>
      </c>
      <c r="D202" s="275" t="e">
        <f t="shared" ref="D202:H202" si="111">D200+D201</f>
        <v>#REF!</v>
      </c>
      <c r="E202" s="275" t="e">
        <f t="shared" si="111"/>
        <v>#REF!</v>
      </c>
      <c r="F202" s="313"/>
      <c r="G202" s="313"/>
      <c r="H202" s="276" t="e">
        <f t="shared" si="111"/>
        <v>#REF!</v>
      </c>
      <c r="I202" s="275"/>
      <c r="J202" s="275"/>
      <c r="K202" s="275"/>
      <c r="L202" s="313"/>
      <c r="M202" s="313"/>
      <c r="N202" s="276"/>
      <c r="O202" s="275"/>
      <c r="P202" s="275"/>
      <c r="Q202" s="275"/>
      <c r="R202" s="275"/>
      <c r="S202" s="276"/>
      <c r="T202" s="275"/>
      <c r="U202" s="275"/>
      <c r="V202" s="275"/>
      <c r="W202" s="276"/>
      <c r="X202" s="275"/>
      <c r="Y202" s="275"/>
      <c r="Z202" s="275"/>
      <c r="AA202" s="276"/>
      <c r="AB202" s="275"/>
      <c r="AC202" s="275"/>
      <c r="AD202" s="275"/>
      <c r="AE202" s="276"/>
      <c r="AF202" s="255">
        <f t="shared" si="106"/>
        <v>0</v>
      </c>
    </row>
    <row r="203" spans="1:32" hidden="1" x14ac:dyDescent="0.25">
      <c r="D203" s="143"/>
      <c r="E203" s="143"/>
      <c r="F203" s="143"/>
      <c r="G203" s="143"/>
      <c r="T203" s="143"/>
      <c r="Y203" s="283"/>
      <c r="Z203" s="280"/>
      <c r="AA203" s="280"/>
      <c r="AB203" s="281"/>
      <c r="AC203" s="282"/>
      <c r="AD203" s="282"/>
      <c r="AE203" s="282"/>
      <c r="AF203" s="255">
        <f t="shared" si="106"/>
        <v>0</v>
      </c>
    </row>
    <row r="204" spans="1:32" ht="15.6" hidden="1" x14ac:dyDescent="0.25">
      <c r="A204" s="32" t="s">
        <v>3</v>
      </c>
      <c r="B204" s="39" t="s">
        <v>193</v>
      </c>
      <c r="AF204" s="255">
        <f t="shared" si="106"/>
        <v>0</v>
      </c>
    </row>
    <row r="205" spans="1:32" hidden="1" x14ac:dyDescent="0.25">
      <c r="AF205" s="255">
        <f t="shared" si="106"/>
        <v>0</v>
      </c>
    </row>
    <row r="206" spans="1:32" ht="15.6" hidden="1" x14ac:dyDescent="0.25">
      <c r="A206" s="564" t="s">
        <v>8</v>
      </c>
      <c r="B206" s="566" t="s">
        <v>153</v>
      </c>
      <c r="C206" s="554" t="s">
        <v>40</v>
      </c>
      <c r="D206" s="555"/>
      <c r="E206" s="555"/>
      <c r="F206" s="568"/>
      <c r="G206" s="568"/>
      <c r="H206" s="556"/>
      <c r="I206" s="554"/>
      <c r="J206" s="555"/>
      <c r="K206" s="555"/>
      <c r="L206" s="568"/>
      <c r="M206" s="568"/>
      <c r="N206" s="556"/>
      <c r="O206" s="299"/>
      <c r="P206" s="554"/>
      <c r="Q206" s="555"/>
      <c r="R206" s="555"/>
      <c r="S206" s="556"/>
      <c r="T206" s="554"/>
      <c r="U206" s="555"/>
      <c r="V206" s="555"/>
      <c r="W206" s="556"/>
      <c r="X206" s="554"/>
      <c r="Y206" s="555"/>
      <c r="Z206" s="555"/>
      <c r="AA206" s="556"/>
      <c r="AB206" s="554"/>
      <c r="AC206" s="555"/>
      <c r="AD206" s="555"/>
      <c r="AE206" s="556"/>
      <c r="AF206" s="254" t="e">
        <f t="shared" si="106"/>
        <v>#REF!</v>
      </c>
    </row>
    <row r="207" spans="1:32" ht="28.8" hidden="1" x14ac:dyDescent="0.25">
      <c r="A207" s="565"/>
      <c r="B207" s="567"/>
      <c r="C207" s="7" t="str">
        <f>C9</f>
        <v>წელი 1 (2017)</v>
      </c>
      <c r="D207" s="7" t="str">
        <f>D9</f>
        <v>წელი 2 (2018)</v>
      </c>
      <c r="E207" s="7" t="str">
        <f>E9</f>
        <v>წელი 3 (2019)</v>
      </c>
      <c r="F207" s="309"/>
      <c r="G207" s="309"/>
      <c r="H207" s="26" t="str">
        <f>H9</f>
        <v>სუ; 5 წელი (2017-2021)</v>
      </c>
      <c r="I207" s="7"/>
      <c r="J207" s="7"/>
      <c r="K207" s="7"/>
      <c r="L207" s="309"/>
      <c r="M207" s="309"/>
      <c r="N207" s="92"/>
      <c r="O207" s="300"/>
      <c r="P207" s="7"/>
      <c r="Q207" s="7"/>
      <c r="R207" s="7"/>
      <c r="S207" s="92"/>
      <c r="T207" s="7"/>
      <c r="U207" s="7"/>
      <c r="V207" s="7"/>
      <c r="W207" s="92"/>
      <c r="X207" s="7"/>
      <c r="Y207" s="7"/>
      <c r="Z207" s="7"/>
      <c r="AA207" s="92"/>
      <c r="AB207" s="7"/>
      <c r="AC207" s="7"/>
      <c r="AD207" s="7"/>
      <c r="AE207" s="92"/>
      <c r="AF207" s="255">
        <f t="shared" si="106"/>
        <v>0</v>
      </c>
    </row>
    <row r="208" spans="1:32" ht="28.8" hidden="1" x14ac:dyDescent="0.25">
      <c r="A208" s="9" t="str">
        <f>A13</f>
        <v>1.1.1</v>
      </c>
      <c r="B208" s="411" t="str">
        <f>B13</f>
        <v xml:space="preserve">შეიქმნას ხელსაყრელი სამართლებრივი გარემო აივ-ზე ეროვნული რეაგირებისთვის  </v>
      </c>
      <c r="C208" s="10" t="e">
        <f>SUM(C209,C210,C211,C212)</f>
        <v>#REF!</v>
      </c>
      <c r="D208" s="10" t="e">
        <f>SUM(D209,D210,D211,D212)</f>
        <v>#REF!</v>
      </c>
      <c r="E208" s="10" t="e">
        <f>SUM(E209,E210,E211,E212)</f>
        <v>#REF!</v>
      </c>
      <c r="F208" s="307"/>
      <c r="G208" s="307"/>
      <c r="H208" s="11" t="e">
        <f>SUM(H209:H212)</f>
        <v>#REF!</v>
      </c>
      <c r="I208" s="10"/>
      <c r="J208" s="10"/>
      <c r="K208" s="10"/>
      <c r="L208" s="307"/>
      <c r="M208" s="307"/>
      <c r="N208" s="11"/>
      <c r="O208" s="307"/>
      <c r="P208" s="10"/>
      <c r="Q208" s="10"/>
      <c r="R208" s="10"/>
      <c r="S208" s="11"/>
      <c r="T208" s="10"/>
      <c r="U208" s="10"/>
      <c r="V208" s="10"/>
      <c r="W208" s="11"/>
      <c r="X208" s="10"/>
      <c r="Y208" s="10"/>
      <c r="Z208" s="10"/>
      <c r="AA208" s="11"/>
      <c r="AB208" s="10"/>
      <c r="AC208" s="10"/>
      <c r="AD208" s="10"/>
      <c r="AE208" s="11"/>
      <c r="AF208" s="255">
        <f t="shared" si="106"/>
        <v>0</v>
      </c>
    </row>
    <row r="209" spans="1:36" ht="72" hidden="1" x14ac:dyDescent="0.25">
      <c r="A209" s="135" t="str">
        <f>A14</f>
        <v>1.1.1.1</v>
      </c>
      <c r="B209" s="407" t="str">
        <f>B14</f>
        <v xml:space="preserve">გაძლიერდეს კოორდინაცია ძირითად მონაწილე სუბიექტებს, შესაბამის სამთავრობო უწყებებს, საპარლამენტო კომისიებს, სამოქალაქო საზოგადოებას, ნარკოპოლიტიკის რეფორმის ეროვნულ პლატფორმას შორის </v>
      </c>
      <c r="C209" s="136">
        <f>C14</f>
        <v>7200</v>
      </c>
      <c r="D209" s="136">
        <f>D14</f>
        <v>0</v>
      </c>
      <c r="E209" s="136">
        <f>E14</f>
        <v>0</v>
      </c>
      <c r="F209" s="314"/>
      <c r="G209" s="314"/>
      <c r="H209" s="15">
        <f>SUM(C209:E209)</f>
        <v>7200</v>
      </c>
      <c r="I209" s="137"/>
      <c r="J209" s="137"/>
      <c r="K209" s="137"/>
      <c r="L209" s="318"/>
      <c r="M209" s="318"/>
      <c r="N209" s="15"/>
      <c r="O209" s="303"/>
      <c r="P209" s="137"/>
      <c r="Q209" s="137"/>
      <c r="R209" s="137"/>
      <c r="S209" s="15"/>
      <c r="T209" s="137"/>
      <c r="U209" s="137"/>
      <c r="V209" s="137"/>
      <c r="W209" s="15"/>
      <c r="X209" s="137"/>
      <c r="Y209" s="137"/>
      <c r="Z209" s="137"/>
      <c r="AA209" s="15"/>
      <c r="AB209" s="137"/>
      <c r="AC209" s="137"/>
      <c r="AD209" s="137"/>
      <c r="AE209" s="15"/>
      <c r="AF209" s="255">
        <f t="shared" si="106"/>
        <v>0</v>
      </c>
    </row>
    <row r="210" spans="1:36" ht="86.4" hidden="1" x14ac:dyDescent="0.25">
      <c r="A210" s="135" t="str">
        <f>A17</f>
        <v>1.1.1.2</v>
      </c>
      <c r="B210" s="407" t="str">
        <f>B17</f>
        <v>მოხდეს პოლიტიკური ინტერვენციების მონიტორინგი და ხელშეწყობა, რათა აღმოფხვრილ იქნას საკანონმდებლო ბარიერები აივ პრევენციის და ზიანის შემცირების სერვისებზე ხელმისაწვდომობის თვალსაზრისით როგორც სამოქალაქო, ასევე სასჯელაღსრულების სექტორში</v>
      </c>
      <c r="C210" s="136">
        <f>C17</f>
        <v>0</v>
      </c>
      <c r="D210" s="136">
        <f>D17</f>
        <v>4800</v>
      </c>
      <c r="E210" s="136">
        <f>E17</f>
        <v>0</v>
      </c>
      <c r="F210" s="314"/>
      <c r="G210" s="314"/>
      <c r="H210" s="15">
        <f t="shared" ref="H210:H212" si="112">SUM(C210:E210)</f>
        <v>4800</v>
      </c>
      <c r="I210" s="137"/>
      <c r="J210" s="137"/>
      <c r="K210" s="137"/>
      <c r="L210" s="318"/>
      <c r="M210" s="318"/>
      <c r="N210" s="15"/>
      <c r="O210" s="303"/>
      <c r="P210" s="137"/>
      <c r="Q210" s="137"/>
      <c r="R210" s="137"/>
      <c r="S210" s="15"/>
      <c r="T210" s="137"/>
      <c r="U210" s="137"/>
      <c r="V210" s="137"/>
      <c r="W210" s="15"/>
      <c r="X210" s="137"/>
      <c r="Y210" s="137"/>
      <c r="Z210" s="137"/>
      <c r="AA210" s="15"/>
      <c r="AB210" s="137"/>
      <c r="AC210" s="137"/>
      <c r="AD210" s="137"/>
      <c r="AE210" s="15"/>
      <c r="AF210" s="255" t="e">
        <f t="shared" si="106"/>
        <v>#REF!</v>
      </c>
    </row>
    <row r="211" spans="1:36" ht="14.4" hidden="1" customHeight="1" x14ac:dyDescent="0.25">
      <c r="A211" s="135" t="str">
        <f>A19</f>
        <v>1.1.1.3</v>
      </c>
      <c r="B211" s="407" t="str">
        <f>B19</f>
        <v>ხელი შეეწყოს „ოთხი სვეტის“ ანტინარკოტიკული პოლიტიკის, ანტინარკოტიკული სტრატეგიისა და სამოქმედო გეგმის შემუშავებასა და აღსრულებას.</v>
      </c>
      <c r="C211" s="136">
        <f>C19</f>
        <v>0</v>
      </c>
      <c r="D211" s="136">
        <f>D19</f>
        <v>17200</v>
      </c>
      <c r="E211" s="136">
        <f>E19</f>
        <v>0</v>
      </c>
      <c r="F211" s="314"/>
      <c r="G211" s="314"/>
      <c r="H211" s="15">
        <f t="shared" si="112"/>
        <v>17200</v>
      </c>
      <c r="I211" s="137"/>
      <c r="J211" s="137"/>
      <c r="K211" s="137"/>
      <c r="L211" s="318"/>
      <c r="M211" s="318"/>
      <c r="N211" s="15"/>
      <c r="O211" s="303"/>
      <c r="P211" s="137"/>
      <c r="Q211" s="137"/>
      <c r="R211" s="137"/>
      <c r="S211" s="15"/>
      <c r="T211" s="137"/>
      <c r="U211" s="137"/>
      <c r="V211" s="137"/>
      <c r="W211" s="15"/>
      <c r="X211" s="137"/>
      <c r="Y211" s="137"/>
      <c r="Z211" s="137"/>
      <c r="AA211" s="15"/>
      <c r="AB211" s="137"/>
      <c r="AC211" s="137"/>
      <c r="AD211" s="137"/>
      <c r="AE211" s="15"/>
      <c r="AF211" s="254" t="e">
        <f t="shared" si="106"/>
        <v>#REF!</v>
      </c>
    </row>
    <row r="212" spans="1:36" ht="14.4" hidden="1" customHeight="1" x14ac:dyDescent="0.25">
      <c r="A212" s="135" t="e">
        <f>#REF!</f>
        <v>#REF!</v>
      </c>
      <c r="B212" s="407" t="e">
        <f>#REF!</f>
        <v>#REF!</v>
      </c>
      <c r="C212" s="136" t="e">
        <f>#REF!</f>
        <v>#REF!</v>
      </c>
      <c r="D212" s="136" t="e">
        <f>#REF!</f>
        <v>#REF!</v>
      </c>
      <c r="E212" s="136" t="e">
        <f>#REF!</f>
        <v>#REF!</v>
      </c>
      <c r="F212" s="314"/>
      <c r="G212" s="314"/>
      <c r="H212" s="15" t="e">
        <f t="shared" si="112"/>
        <v>#REF!</v>
      </c>
      <c r="I212" s="137"/>
      <c r="J212" s="137"/>
      <c r="K212" s="137"/>
      <c r="L212" s="318"/>
      <c r="M212" s="318"/>
      <c r="N212" s="15"/>
      <c r="O212" s="303"/>
      <c r="P212" s="137"/>
      <c r="Q212" s="137"/>
      <c r="R212" s="137"/>
      <c r="S212" s="15"/>
      <c r="T212" s="137"/>
      <c r="U212" s="137"/>
      <c r="V212" s="137"/>
      <c r="W212" s="15"/>
      <c r="X212" s="137"/>
      <c r="Y212" s="137"/>
      <c r="Z212" s="137"/>
      <c r="AA212" s="15"/>
      <c r="AB212" s="137"/>
      <c r="AC212" s="137"/>
      <c r="AD212" s="137"/>
      <c r="AE212" s="15"/>
      <c r="AF212" s="255" t="e">
        <f t="shared" si="106"/>
        <v>#REF!</v>
      </c>
    </row>
    <row r="213" spans="1:36" ht="57.6" hidden="1" x14ac:dyDescent="0.25">
      <c r="A213" s="9" t="str">
        <f>A22</f>
        <v>1.1.2</v>
      </c>
      <c r="B213" s="411" t="str">
        <f>B22</f>
        <v>ხელსაყრელი სამართლებრივი გარემოს შექმნა სამოქალაქო საზოგადების ორგანიზეციების ჩართულობისთვის აივ და ტუბერკულოზზე ეროვნულ რეაგირებაში</v>
      </c>
      <c r="C213" s="10">
        <f>SUM(C214,C215,C216,C217,C218,C219)</f>
        <v>0</v>
      </c>
      <c r="D213" s="10">
        <f t="shared" ref="D213:E213" si="113">SUM(D214,D215,D216,D217,D218,D219)</f>
        <v>95800</v>
      </c>
      <c r="E213" s="10">
        <f t="shared" si="113"/>
        <v>35400</v>
      </c>
      <c r="F213" s="307"/>
      <c r="G213" s="307"/>
      <c r="H213" s="11">
        <f>SUM(H214,H215,H216,H217,H218,H219)</f>
        <v>131200</v>
      </c>
      <c r="I213" s="10"/>
      <c r="J213" s="10"/>
      <c r="K213" s="10"/>
      <c r="L213" s="307"/>
      <c r="M213" s="307"/>
      <c r="N213" s="11"/>
      <c r="O213" s="307"/>
      <c r="P213" s="10"/>
      <c r="Q213" s="10"/>
      <c r="R213" s="10"/>
      <c r="S213" s="11"/>
      <c r="T213" s="10"/>
      <c r="U213" s="10"/>
      <c r="V213" s="10"/>
      <c r="W213" s="11"/>
      <c r="X213" s="10"/>
      <c r="Y213" s="10"/>
      <c r="Z213" s="10"/>
      <c r="AA213" s="11"/>
      <c r="AB213" s="10"/>
      <c r="AC213" s="10"/>
      <c r="AD213" s="10"/>
      <c r="AE213" s="11"/>
      <c r="AF213" s="254" t="e">
        <f t="shared" si="106"/>
        <v>#REF!</v>
      </c>
    </row>
    <row r="214" spans="1:36" ht="86.4" hidden="1" x14ac:dyDescent="0.25">
      <c r="A214" s="135" t="str">
        <f>A23</f>
        <v>1.1.2.1</v>
      </c>
      <c r="B214" s="407" t="str">
        <f>B23</f>
        <v>განხილულ იქნას სახელმწიფო შესყიდვების შესახებ კანონი და შესაბამისი რეგულაციები, რათა გამოვლინდეს პოტენციური ბარიერები, რომლებიც ხელს უშლის სამოქალაქო საზოგადოების დაკონტრაქტებას სახელმწიფო დაფინანსებით აივ და ტუბერკულოზის სერვისების გაწევის მიზნით</v>
      </c>
      <c r="C214" s="136">
        <f>C23</f>
        <v>0</v>
      </c>
      <c r="D214" s="136">
        <f>D23</f>
        <v>2400</v>
      </c>
      <c r="E214" s="136">
        <f>E23</f>
        <v>0</v>
      </c>
      <c r="F214" s="314"/>
      <c r="G214" s="314"/>
      <c r="H214" s="15">
        <f t="shared" ref="H214:H219" si="114">SUM(C214:E214)</f>
        <v>2400</v>
      </c>
      <c r="I214" s="137"/>
      <c r="J214" s="137"/>
      <c r="K214" s="137"/>
      <c r="L214" s="318"/>
      <c r="M214" s="318"/>
      <c r="N214" s="15"/>
      <c r="O214" s="303"/>
      <c r="P214" s="137"/>
      <c r="Q214" s="137"/>
      <c r="R214" s="137"/>
      <c r="S214" s="15"/>
      <c r="T214" s="137"/>
      <c r="U214" s="137"/>
      <c r="V214" s="137"/>
      <c r="W214" s="15"/>
      <c r="X214" s="137"/>
      <c r="Y214" s="137"/>
      <c r="Z214" s="137"/>
      <c r="AA214" s="15"/>
      <c r="AB214" s="137"/>
      <c r="AC214" s="137"/>
      <c r="AD214" s="137"/>
      <c r="AE214" s="15"/>
    </row>
    <row r="215" spans="1:36" ht="115.2" hidden="1" x14ac:dyDescent="0.25">
      <c r="A215" s="135" t="str">
        <f>A25</f>
        <v>1.1.2.2</v>
      </c>
      <c r="B215" s="407" t="str">
        <f>B25</f>
        <v xml:space="preserve"> შეფასდეს სსო/სათემო ორგანიზაციების ბარიერები და შესაძლებლობები, რათა მათ დააკმაყოფილონ სახელმწიფო შესყიდვების მოთხოვნები, ხოლო საჭიროების შემთხვევაში - შემუშავდეს და დამტკიცდეს დეტალური ოპერაციული სახელმძღვანელო, რომელშიც აღწერილი იქნება სსო/სათემო ორგანიზაციების ჯანმრთელობის მომსახურების მიწოდებაზე კონტრაქტირების წესები და პროცედურები.</v>
      </c>
      <c r="C215" s="136">
        <f>C25</f>
        <v>0</v>
      </c>
      <c r="D215" s="136">
        <f>D25</f>
        <v>7200</v>
      </c>
      <c r="E215" s="136">
        <f>E25</f>
        <v>0</v>
      </c>
      <c r="F215" s="314"/>
      <c r="G215" s="314"/>
      <c r="H215" s="15">
        <f t="shared" si="114"/>
        <v>7200</v>
      </c>
      <c r="I215" s="137"/>
      <c r="J215" s="137"/>
      <c r="K215" s="137"/>
      <c r="L215" s="318"/>
      <c r="M215" s="318"/>
      <c r="N215" s="15"/>
      <c r="O215" s="303"/>
      <c r="P215" s="137"/>
      <c r="Q215" s="137"/>
      <c r="R215" s="137"/>
      <c r="S215" s="15"/>
      <c r="T215" s="137"/>
      <c r="U215" s="137"/>
      <c r="V215" s="137"/>
      <c r="W215" s="15"/>
      <c r="X215" s="137"/>
      <c r="Y215" s="137"/>
      <c r="Z215" s="137"/>
      <c r="AA215" s="15"/>
      <c r="AB215" s="137"/>
      <c r="AC215" s="137"/>
      <c r="AD215" s="137"/>
      <c r="AE215" s="15"/>
      <c r="AF215" s="30">
        <f>AE202-AE227</f>
        <v>0</v>
      </c>
      <c r="AG215" s="29"/>
      <c r="AH215" s="29"/>
    </row>
    <row r="216" spans="1:36" ht="86.4" hidden="1" x14ac:dyDescent="0.25">
      <c r="A216" s="135" t="str">
        <f>A28</f>
        <v>1.1.2.3</v>
      </c>
      <c r="B216" s="407" t="str">
        <f>B28</f>
        <v xml:space="preserve">განვითარდეს სსო/სათემო ორგანიზაციების შესაძლებლობები, მათი ქსელები და კოალიციები - ტრენინგები და ტექნიკური დახმარება მართვის, რესურსების მობილიზების საკითხებში სსო/სათემო ორგანიზაციებისთვის, რათა მათ დააკმაყოფილონ სახელმწიფო შესყიდვების მოთხოვნები. </v>
      </c>
      <c r="C216" s="136">
        <f>C28</f>
        <v>0</v>
      </c>
      <c r="D216" s="136">
        <f>D28</f>
        <v>19800</v>
      </c>
      <c r="E216" s="136">
        <f>E28</f>
        <v>10400</v>
      </c>
      <c r="F216" s="314"/>
      <c r="G216" s="314"/>
      <c r="H216" s="15">
        <f t="shared" si="114"/>
        <v>30200</v>
      </c>
      <c r="I216" s="137"/>
      <c r="J216" s="137"/>
      <c r="K216" s="137"/>
      <c r="L216" s="318"/>
      <c r="M216" s="318"/>
      <c r="N216" s="15"/>
      <c r="O216" s="303"/>
      <c r="P216" s="137"/>
      <c r="Q216" s="137"/>
      <c r="R216" s="137"/>
      <c r="S216" s="15"/>
      <c r="T216" s="137"/>
      <c r="U216" s="137"/>
      <c r="V216" s="137"/>
      <c r="W216" s="15"/>
      <c r="X216" s="137"/>
      <c r="Y216" s="137"/>
      <c r="Z216" s="137"/>
      <c r="AA216" s="15"/>
      <c r="AB216" s="137"/>
      <c r="AC216" s="137"/>
      <c r="AD216" s="137"/>
      <c r="AE216" s="15"/>
      <c r="AF216" s="24"/>
    </row>
    <row r="217" spans="1:36" ht="57.6" hidden="1" x14ac:dyDescent="0.25">
      <c r="A217" s="135" t="str">
        <f>A35</f>
        <v>2.1.1.1</v>
      </c>
      <c r="B217" s="407" t="str">
        <f>B35</f>
        <v xml:space="preserve">ჩატარდეს აივ პროგრამის ალოკაციური და ტექნიკური ეფექტურობის კვლევის ჩატარდება, რათა აივ სტრატეგიული დაგეგმარება განხორციელდეს გარდამავალ პერიოდში </v>
      </c>
      <c r="C217" s="136">
        <f>C35</f>
        <v>0</v>
      </c>
      <c r="D217" s="136">
        <f>D35</f>
        <v>36400</v>
      </c>
      <c r="E217" s="136">
        <f>E35</f>
        <v>0</v>
      </c>
      <c r="F217" s="314"/>
      <c r="G217" s="314"/>
      <c r="H217" s="15">
        <f t="shared" si="114"/>
        <v>36400</v>
      </c>
      <c r="I217" s="137"/>
      <c r="J217" s="137"/>
      <c r="K217" s="137"/>
      <c r="L217" s="318"/>
      <c r="M217" s="318"/>
      <c r="N217" s="15"/>
      <c r="O217" s="303"/>
      <c r="P217" s="137"/>
      <c r="Q217" s="137"/>
      <c r="R217" s="137"/>
      <c r="S217" s="15"/>
      <c r="T217" s="137"/>
      <c r="U217" s="137"/>
      <c r="V217" s="137"/>
      <c r="W217" s="15"/>
      <c r="X217" s="137"/>
      <c r="Y217" s="137"/>
      <c r="Z217" s="137"/>
      <c r="AA217" s="15"/>
      <c r="AB217" s="137"/>
      <c r="AC217" s="137"/>
      <c r="AD217" s="137"/>
      <c r="AE217" s="15"/>
    </row>
    <row r="218" spans="1:36" ht="72" hidden="1" x14ac:dyDescent="0.25">
      <c r="A218" s="135" t="str">
        <f>A37</f>
        <v>2.1.1.2</v>
      </c>
      <c r="B218" s="407" t="str">
        <f>B37</f>
        <v>საქართველოს მთავრობის მხარდაჭერა System of Health Accounts განვითარებაში, რომელიც მოახდენს აივ დანახარჯების მონაცემების რეგულარულ, საჯარო მონიტორინგს  და შეიმუშავებს ანგარიშებს, რომლებიც საჯაროდ ხელმისაწვდომი იქნება</v>
      </c>
      <c r="C218" s="136">
        <f>C37</f>
        <v>0</v>
      </c>
      <c r="D218" s="136">
        <f>D37</f>
        <v>30000</v>
      </c>
      <c r="E218" s="136">
        <f>E37</f>
        <v>15000</v>
      </c>
      <c r="F218" s="314"/>
      <c r="G218" s="314"/>
      <c r="H218" s="15">
        <f t="shared" ref="H218" si="115">SUM(C218:E218)</f>
        <v>45000</v>
      </c>
      <c r="I218" s="137"/>
      <c r="J218" s="137"/>
      <c r="K218" s="137"/>
      <c r="L218" s="318"/>
      <c r="M218" s="318"/>
      <c r="N218" s="15"/>
      <c r="O218" s="303"/>
      <c r="P218" s="137"/>
      <c r="Q218" s="137"/>
      <c r="R218" s="137"/>
      <c r="S218" s="15"/>
      <c r="T218" s="137"/>
      <c r="U218" s="137"/>
      <c r="V218" s="137"/>
      <c r="W218" s="15"/>
      <c r="X218" s="137"/>
      <c r="Y218" s="137"/>
      <c r="Z218" s="137"/>
      <c r="AA218" s="15"/>
      <c r="AB218" s="137"/>
      <c r="AC218" s="137"/>
      <c r="AD218" s="137"/>
      <c r="AE218" s="15"/>
    </row>
    <row r="219" spans="1:36" ht="15.6" hidden="1" customHeight="1" x14ac:dyDescent="0.25">
      <c r="A219" s="135" t="str">
        <f>A41</f>
        <v>2.1.1.4</v>
      </c>
      <c r="B219" s="407" t="str">
        <f>B41</f>
        <v xml:space="preserve">ყოველწლიურად ჩატარდეს აივ/შიდსის დანახარჯების მონაცემების ანალიზი </v>
      </c>
      <c r="C219" s="136">
        <f>C41</f>
        <v>0</v>
      </c>
      <c r="D219" s="136">
        <f>D41</f>
        <v>0</v>
      </c>
      <c r="E219" s="136">
        <f>E41</f>
        <v>10000</v>
      </c>
      <c r="F219" s="314"/>
      <c r="G219" s="314"/>
      <c r="H219" s="15">
        <f t="shared" si="114"/>
        <v>10000</v>
      </c>
      <c r="I219" s="137"/>
      <c r="J219" s="137"/>
      <c r="K219" s="137"/>
      <c r="L219" s="318"/>
      <c r="M219" s="318"/>
      <c r="N219" s="15"/>
      <c r="O219" s="303"/>
      <c r="P219" s="137"/>
      <c r="Q219" s="137"/>
      <c r="R219" s="137"/>
      <c r="S219" s="15"/>
      <c r="T219" s="137"/>
      <c r="U219" s="137"/>
      <c r="V219" s="137"/>
      <c r="W219" s="15"/>
      <c r="X219" s="137"/>
      <c r="Y219" s="137"/>
      <c r="Z219" s="137"/>
      <c r="AA219" s="15"/>
      <c r="AB219" s="137"/>
      <c r="AC219" s="137"/>
      <c r="AD219" s="137"/>
      <c r="AE219" s="15"/>
      <c r="AF219" s="293"/>
      <c r="AG219" s="570" t="s">
        <v>158</v>
      </c>
      <c r="AH219" s="571"/>
      <c r="AI219" s="571"/>
      <c r="AJ219" s="572"/>
    </row>
    <row r="220" spans="1:36" ht="28.95" hidden="1" customHeight="1" x14ac:dyDescent="0.25">
      <c r="A220" s="9">
        <f>A165</f>
        <v>2</v>
      </c>
      <c r="B220" s="411" t="str">
        <f>B165</f>
        <v xml:space="preserve">ქვეყნის სტრუქტურული, ინსტიტუციური და საკადრო შესაძლებლობების გაძლიერება, რათა შესაძლებელი გახდეს აივ/შიდსის და ტუბერკულოზის ინტერვენციების განხორციელება და მართვა უწყვეტ რეჟიმში, ისე რომ არ მოხდეს  საპასუხო ღონისძიებების მასშტაბების, სამოქმედო სფეროსა და ხარისხის თვალსაზრისით დათმობაზე წასვლა. </v>
      </c>
      <c r="C220" s="10" t="e">
        <f>SUM(C221,C222,C223,C224)</f>
        <v>#REF!</v>
      </c>
      <c r="D220" s="10" t="e">
        <f t="shared" ref="D220:H220" si="116">SUM(D221,D222,D223,D224)</f>
        <v>#REF!</v>
      </c>
      <c r="E220" s="10" t="e">
        <f t="shared" si="116"/>
        <v>#REF!</v>
      </c>
      <c r="F220" s="307"/>
      <c r="G220" s="307"/>
      <c r="H220" s="11" t="e">
        <f t="shared" si="116"/>
        <v>#REF!</v>
      </c>
      <c r="I220" s="10"/>
      <c r="J220" s="10"/>
      <c r="K220" s="10"/>
      <c r="L220" s="307"/>
      <c r="M220" s="307"/>
      <c r="N220" s="11"/>
      <c r="O220" s="307"/>
      <c r="P220" s="10"/>
      <c r="Q220" s="10"/>
      <c r="R220" s="10"/>
      <c r="S220" s="11"/>
      <c r="T220" s="10"/>
      <c r="U220" s="10"/>
      <c r="V220" s="10"/>
      <c r="W220" s="11"/>
      <c r="X220" s="10"/>
      <c r="Y220" s="10"/>
      <c r="Z220" s="10"/>
      <c r="AA220" s="11"/>
      <c r="AB220" s="10"/>
      <c r="AC220" s="10"/>
      <c r="AD220" s="10"/>
      <c r="AE220" s="11"/>
      <c r="AF220" s="147">
        <f>AE9</f>
        <v>0</v>
      </c>
      <c r="AG220" s="146">
        <f>AC234</f>
        <v>0</v>
      </c>
      <c r="AH220" s="146">
        <f>AD234</f>
        <v>0</v>
      </c>
      <c r="AI220" s="146">
        <f>AE234</f>
        <v>0</v>
      </c>
      <c r="AJ220" s="148">
        <f>AF220</f>
        <v>0</v>
      </c>
    </row>
    <row r="221" spans="1:36" hidden="1" x14ac:dyDescent="0.25">
      <c r="A221" s="135">
        <f>A166</f>
        <v>2.1</v>
      </c>
      <c r="B221" s="407" t="str">
        <f>B166</f>
        <v>ფინანსური რესურსები</v>
      </c>
      <c r="C221" s="136">
        <f>C166</f>
        <v>2400</v>
      </c>
      <c r="D221" s="136">
        <f>D166</f>
        <v>84400</v>
      </c>
      <c r="E221" s="136">
        <f>E166</f>
        <v>37400</v>
      </c>
      <c r="F221" s="314"/>
      <c r="G221" s="314"/>
      <c r="H221" s="15">
        <f t="shared" ref="H221:H224" si="117">SUM(C221:E221)</f>
        <v>124200</v>
      </c>
      <c r="I221" s="137"/>
      <c r="J221" s="137"/>
      <c r="K221" s="137"/>
      <c r="L221" s="318"/>
      <c r="M221" s="318"/>
      <c r="N221" s="15"/>
      <c r="O221" s="303"/>
      <c r="P221" s="137"/>
      <c r="Q221" s="137"/>
      <c r="R221" s="137"/>
      <c r="S221" s="15"/>
      <c r="T221" s="137"/>
      <c r="U221" s="137"/>
      <c r="V221" s="137"/>
      <c r="W221" s="15"/>
      <c r="X221" s="137"/>
      <c r="Y221" s="137"/>
      <c r="Z221" s="137"/>
      <c r="AA221" s="15"/>
      <c r="AB221" s="137"/>
      <c r="AC221" s="137"/>
      <c r="AD221" s="137"/>
      <c r="AE221" s="15"/>
      <c r="AF221" s="15">
        <f t="shared" ref="AF221:AF239" si="118">SUM(AC235:AE235)</f>
        <v>0</v>
      </c>
      <c r="AG221" s="144" t="e">
        <f t="shared" ref="AG221:AG240" si="119">C235/C$254%</f>
        <v>#REF!</v>
      </c>
      <c r="AH221" s="144" t="e">
        <f t="shared" ref="AH221:AH240" si="120">D235/D$254%</f>
        <v>#REF!</v>
      </c>
      <c r="AI221" s="144" t="e">
        <f t="shared" ref="AI221:AI240" si="121">E235/E$254%</f>
        <v>#REF!</v>
      </c>
      <c r="AJ221" s="145" t="e">
        <f t="shared" ref="AJ221:AJ240" si="122">H235/H$254%</f>
        <v>#REF!</v>
      </c>
    </row>
    <row r="222" spans="1:36" hidden="1" x14ac:dyDescent="0.25">
      <c r="A222" s="135">
        <f>A176</f>
        <v>2.4</v>
      </c>
      <c r="B222" s="407" t="str">
        <f>B176</f>
        <v>მმართველობა</v>
      </c>
      <c r="C222" s="136">
        <f>C176</f>
        <v>0</v>
      </c>
      <c r="D222" s="136">
        <f>D176</f>
        <v>53400</v>
      </c>
      <c r="E222" s="136">
        <f>E176</f>
        <v>0</v>
      </c>
      <c r="F222" s="314"/>
      <c r="G222" s="314"/>
      <c r="H222" s="15">
        <f t="shared" ref="H222" si="123">SUM(C222:E222)</f>
        <v>53400</v>
      </c>
      <c r="I222" s="137"/>
      <c r="J222" s="137"/>
      <c r="K222" s="137"/>
      <c r="L222" s="318"/>
      <c r="M222" s="318"/>
      <c r="N222" s="15"/>
      <c r="O222" s="303"/>
      <c r="P222" s="137"/>
      <c r="Q222" s="137"/>
      <c r="R222" s="137"/>
      <c r="S222" s="15"/>
      <c r="T222" s="137"/>
      <c r="U222" s="137"/>
      <c r="V222" s="137"/>
      <c r="W222" s="15"/>
      <c r="X222" s="137"/>
      <c r="Y222" s="137"/>
      <c r="Z222" s="137"/>
      <c r="AA222" s="15"/>
      <c r="AB222" s="137"/>
      <c r="AC222" s="137"/>
      <c r="AD222" s="137"/>
      <c r="AE222" s="15"/>
      <c r="AF222" s="15">
        <f t="shared" si="118"/>
        <v>0</v>
      </c>
      <c r="AG222" s="144" t="e">
        <f t="shared" si="119"/>
        <v>#REF!</v>
      </c>
      <c r="AH222" s="144" t="e">
        <f t="shared" si="120"/>
        <v>#REF!</v>
      </c>
      <c r="AI222" s="144" t="e">
        <f t="shared" si="121"/>
        <v>#REF!</v>
      </c>
      <c r="AJ222" s="145" t="e">
        <f t="shared" si="122"/>
        <v>#REF!</v>
      </c>
    </row>
    <row r="223" spans="1:36" hidden="1" x14ac:dyDescent="0.25">
      <c r="A223" s="135">
        <f>A187</f>
        <v>2.8</v>
      </c>
      <c r="B223" s="407" t="str">
        <f>B187</f>
        <v>ორგანიზაციული შესაძლებლობები</v>
      </c>
      <c r="C223" s="136">
        <f>C187</f>
        <v>0</v>
      </c>
      <c r="D223" s="136">
        <f>D187</f>
        <v>17300</v>
      </c>
      <c r="E223" s="136">
        <f>E187</f>
        <v>15300</v>
      </c>
      <c r="F223" s="314"/>
      <c r="G223" s="314"/>
      <c r="H223" s="15">
        <f t="shared" si="117"/>
        <v>32600</v>
      </c>
      <c r="I223" s="137"/>
      <c r="J223" s="137"/>
      <c r="K223" s="137"/>
      <c r="L223" s="318"/>
      <c r="M223" s="318"/>
      <c r="N223" s="15"/>
      <c r="O223" s="303"/>
      <c r="P223" s="137"/>
      <c r="Q223" s="137"/>
      <c r="R223" s="137"/>
      <c r="S223" s="15"/>
      <c r="T223" s="137"/>
      <c r="U223" s="137"/>
      <c r="V223" s="137"/>
      <c r="W223" s="15"/>
      <c r="X223" s="137"/>
      <c r="Y223" s="137"/>
      <c r="Z223" s="137"/>
      <c r="AA223" s="15"/>
      <c r="AB223" s="137"/>
      <c r="AC223" s="137"/>
      <c r="AD223" s="137"/>
      <c r="AE223" s="15"/>
      <c r="AF223" s="15">
        <f t="shared" si="118"/>
        <v>0</v>
      </c>
      <c r="AG223" s="144" t="e">
        <f t="shared" si="119"/>
        <v>#REF!</v>
      </c>
      <c r="AH223" s="144" t="e">
        <f t="shared" si="120"/>
        <v>#REF!</v>
      </c>
      <c r="AI223" s="144" t="e">
        <f t="shared" si="121"/>
        <v>#REF!</v>
      </c>
      <c r="AJ223" s="145" t="e">
        <f t="shared" si="122"/>
        <v>#REF!</v>
      </c>
    </row>
    <row r="224" spans="1:36" hidden="1" x14ac:dyDescent="0.25">
      <c r="A224" s="135">
        <f>A197</f>
        <v>3.4</v>
      </c>
      <c r="B224" s="407" t="str">
        <f>B197</f>
        <v>Research on priority issues of TB control</v>
      </c>
      <c r="C224" s="136" t="e">
        <f>C197</f>
        <v>#REF!</v>
      </c>
      <c r="D224" s="136" t="e">
        <f>D197</f>
        <v>#REF!</v>
      </c>
      <c r="E224" s="136" t="e">
        <f>E197</f>
        <v>#REF!</v>
      </c>
      <c r="F224" s="314"/>
      <c r="G224" s="314"/>
      <c r="H224" s="15" t="e">
        <f t="shared" si="117"/>
        <v>#REF!</v>
      </c>
      <c r="I224" s="137"/>
      <c r="J224" s="137"/>
      <c r="K224" s="137"/>
      <c r="L224" s="318"/>
      <c r="M224" s="318"/>
      <c r="N224" s="15"/>
      <c r="O224" s="303"/>
      <c r="P224" s="137"/>
      <c r="Q224" s="137"/>
      <c r="R224" s="137"/>
      <c r="S224" s="15"/>
      <c r="T224" s="137"/>
      <c r="U224" s="137"/>
      <c r="V224" s="137"/>
      <c r="W224" s="15"/>
      <c r="X224" s="137"/>
      <c r="Y224" s="137"/>
      <c r="Z224" s="137"/>
      <c r="AA224" s="15"/>
      <c r="AB224" s="137"/>
      <c r="AC224" s="137"/>
      <c r="AD224" s="137"/>
      <c r="AE224" s="15"/>
      <c r="AF224" s="15">
        <f t="shared" si="118"/>
        <v>0</v>
      </c>
      <c r="AG224" s="144" t="e">
        <f t="shared" si="119"/>
        <v>#REF!</v>
      </c>
      <c r="AH224" s="144" t="e">
        <f t="shared" si="120"/>
        <v>#REF!</v>
      </c>
      <c r="AI224" s="144" t="e">
        <f t="shared" si="121"/>
        <v>#REF!</v>
      </c>
      <c r="AJ224" s="145" t="e">
        <f t="shared" si="122"/>
        <v>#REF!</v>
      </c>
    </row>
    <row r="225" spans="1:36" ht="15.6" hidden="1" x14ac:dyDescent="0.25">
      <c r="A225" s="31"/>
      <c r="B225" s="413" t="s">
        <v>44</v>
      </c>
      <c r="C225" s="27" t="e">
        <f t="shared" ref="C225:H225" si="124">SUM(C208,C213,C220)</f>
        <v>#REF!</v>
      </c>
      <c r="D225" s="27" t="e">
        <f t="shared" si="124"/>
        <v>#REF!</v>
      </c>
      <c r="E225" s="27" t="e">
        <f t="shared" si="124"/>
        <v>#REF!</v>
      </c>
      <c r="F225" s="315"/>
      <c r="G225" s="315"/>
      <c r="H225" s="17" t="e">
        <f t="shared" si="124"/>
        <v>#REF!</v>
      </c>
      <c r="I225" s="27"/>
      <c r="J225" s="27"/>
      <c r="K225" s="27"/>
      <c r="L225" s="315"/>
      <c r="M225" s="315"/>
      <c r="N225" s="17"/>
      <c r="O225" s="27"/>
      <c r="P225" s="27"/>
      <c r="Q225" s="27"/>
      <c r="R225" s="27"/>
      <c r="S225" s="17"/>
      <c r="T225" s="27"/>
      <c r="U225" s="27"/>
      <c r="V225" s="27"/>
      <c r="W225" s="17"/>
      <c r="X225" s="27"/>
      <c r="Y225" s="27"/>
      <c r="Z225" s="27"/>
      <c r="AA225" s="17"/>
      <c r="AB225" s="27"/>
      <c r="AC225" s="27"/>
      <c r="AD225" s="27"/>
      <c r="AE225" s="17"/>
      <c r="AF225" s="15">
        <f t="shared" si="118"/>
        <v>0</v>
      </c>
      <c r="AG225" s="144" t="e">
        <f t="shared" si="119"/>
        <v>#REF!</v>
      </c>
      <c r="AH225" s="144" t="e">
        <f t="shared" si="120"/>
        <v>#REF!</v>
      </c>
      <c r="AI225" s="144" t="e">
        <f t="shared" si="121"/>
        <v>#REF!</v>
      </c>
      <c r="AJ225" s="145" t="e">
        <f t="shared" si="122"/>
        <v>#REF!</v>
      </c>
    </row>
    <row r="226" spans="1:36" hidden="1" x14ac:dyDescent="0.25">
      <c r="A226" s="13">
        <v>4</v>
      </c>
      <c r="B226" s="402" t="s">
        <v>45</v>
      </c>
      <c r="C226" s="14">
        <f>C201</f>
        <v>0</v>
      </c>
      <c r="D226" s="14" t="e">
        <f>D201</f>
        <v>#REF!</v>
      </c>
      <c r="E226" s="14" t="e">
        <f>E201</f>
        <v>#REF!</v>
      </c>
      <c r="F226" s="316"/>
      <c r="G226" s="316"/>
      <c r="H226" s="15" t="e">
        <f t="shared" ref="H226" si="125">SUM(C226:E226)</f>
        <v>#REF!</v>
      </c>
      <c r="I226" s="14"/>
      <c r="J226" s="14"/>
      <c r="K226" s="14"/>
      <c r="L226" s="316"/>
      <c r="M226" s="316"/>
      <c r="N226" s="15"/>
      <c r="O226" s="303"/>
      <c r="P226" s="14"/>
      <c r="Q226" s="14"/>
      <c r="R226" s="14"/>
      <c r="S226" s="15"/>
      <c r="T226" s="14"/>
      <c r="U226" s="14"/>
      <c r="V226" s="14"/>
      <c r="W226" s="15"/>
      <c r="X226" s="14"/>
      <c r="Y226" s="14"/>
      <c r="Z226" s="14"/>
      <c r="AA226" s="15"/>
      <c r="AB226" s="14"/>
      <c r="AC226" s="14"/>
      <c r="AD226" s="14"/>
      <c r="AE226" s="15"/>
      <c r="AF226" s="15">
        <f t="shared" si="118"/>
        <v>0</v>
      </c>
      <c r="AG226" s="144" t="e">
        <f t="shared" si="119"/>
        <v>#REF!</v>
      </c>
      <c r="AH226" s="144" t="e">
        <f t="shared" si="120"/>
        <v>#REF!</v>
      </c>
      <c r="AI226" s="144" t="e">
        <f t="shared" si="121"/>
        <v>#REF!</v>
      </c>
      <c r="AJ226" s="145" t="e">
        <f t="shared" si="122"/>
        <v>#REF!</v>
      </c>
    </row>
    <row r="227" spans="1:36" ht="15.6" hidden="1" x14ac:dyDescent="0.25">
      <c r="A227" s="16"/>
      <c r="B227" s="414" t="s">
        <v>37</v>
      </c>
      <c r="C227" s="17" t="e">
        <f>C225+C226</f>
        <v>#REF!</v>
      </c>
      <c r="D227" s="17" t="e">
        <f t="shared" ref="D227:H227" si="126">D225+D226</f>
        <v>#REF!</v>
      </c>
      <c r="E227" s="17" t="e">
        <f t="shared" si="126"/>
        <v>#REF!</v>
      </c>
      <c r="F227" s="304"/>
      <c r="G227" s="304"/>
      <c r="H227" s="18" t="e">
        <f t="shared" si="126"/>
        <v>#REF!</v>
      </c>
      <c r="I227" s="17"/>
      <c r="J227" s="17"/>
      <c r="K227" s="17"/>
      <c r="L227" s="304"/>
      <c r="M227" s="304"/>
      <c r="N227" s="18"/>
      <c r="O227" s="17"/>
      <c r="P227" s="17"/>
      <c r="Q227" s="17"/>
      <c r="R227" s="17"/>
      <c r="S227" s="18"/>
      <c r="T227" s="17"/>
      <c r="U227" s="17"/>
      <c r="V227" s="17"/>
      <c r="W227" s="18"/>
      <c r="X227" s="17"/>
      <c r="Y227" s="17"/>
      <c r="Z227" s="17"/>
      <c r="AA227" s="18"/>
      <c r="AB227" s="17"/>
      <c r="AC227" s="17"/>
      <c r="AD227" s="17"/>
      <c r="AE227" s="18"/>
      <c r="AF227" s="15">
        <f t="shared" si="118"/>
        <v>0</v>
      </c>
      <c r="AG227" s="144" t="e">
        <f t="shared" si="119"/>
        <v>#REF!</v>
      </c>
      <c r="AH227" s="144" t="e">
        <f t="shared" si="120"/>
        <v>#REF!</v>
      </c>
      <c r="AI227" s="144" t="e">
        <f t="shared" si="121"/>
        <v>#REF!</v>
      </c>
      <c r="AJ227" s="145" t="e">
        <f t="shared" si="122"/>
        <v>#REF!</v>
      </c>
    </row>
    <row r="228" spans="1:36" hidden="1" x14ac:dyDescent="0.25">
      <c r="T228" s="22"/>
      <c r="X228" s="22"/>
      <c r="AB228" s="22"/>
      <c r="AF228" s="15">
        <f t="shared" si="118"/>
        <v>0</v>
      </c>
      <c r="AG228" s="144" t="e">
        <f t="shared" si="119"/>
        <v>#REF!</v>
      </c>
      <c r="AH228" s="144" t="e">
        <f t="shared" si="120"/>
        <v>#REF!</v>
      </c>
      <c r="AI228" s="144" t="e">
        <f t="shared" si="121"/>
        <v>#REF!</v>
      </c>
      <c r="AJ228" s="145" t="e">
        <f t="shared" si="122"/>
        <v>#REF!</v>
      </c>
    </row>
    <row r="229" spans="1:36" hidden="1" x14ac:dyDescent="0.25">
      <c r="A229" s="28"/>
      <c r="B229" s="415" t="s">
        <v>1</v>
      </c>
      <c r="C229" s="30" t="e">
        <f t="shared" ref="C229:H229" si="127">C202-C227</f>
        <v>#REF!</v>
      </c>
      <c r="D229" s="30" t="e">
        <f t="shared" si="127"/>
        <v>#REF!</v>
      </c>
      <c r="E229" s="30" t="e">
        <f t="shared" si="127"/>
        <v>#REF!</v>
      </c>
      <c r="F229" s="30"/>
      <c r="G229" s="30"/>
      <c r="H229" s="30" t="e">
        <f t="shared" si="127"/>
        <v>#REF!</v>
      </c>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c r="AF229" s="15">
        <f t="shared" si="118"/>
        <v>0</v>
      </c>
      <c r="AG229" s="144" t="e">
        <f t="shared" si="119"/>
        <v>#REF!</v>
      </c>
      <c r="AH229" s="144" t="e">
        <f t="shared" si="120"/>
        <v>#REF!</v>
      </c>
      <c r="AI229" s="144" t="e">
        <f t="shared" si="121"/>
        <v>#REF!</v>
      </c>
      <c r="AJ229" s="145" t="e">
        <f t="shared" si="122"/>
        <v>#REF!</v>
      </c>
    </row>
    <row r="230" spans="1:36" hidden="1" x14ac:dyDescent="0.25">
      <c r="A230" s="23"/>
      <c r="C230" s="24"/>
      <c r="D230" s="24"/>
      <c r="E230" s="24"/>
      <c r="F230" s="24"/>
      <c r="G230" s="24"/>
      <c r="H230" s="24"/>
      <c r="I230" s="24"/>
      <c r="J230" s="24"/>
      <c r="K230" s="24"/>
      <c r="L230" s="24"/>
      <c r="M230" s="24"/>
      <c r="N230" s="24"/>
      <c r="O230" s="24"/>
      <c r="P230" s="24"/>
      <c r="Q230" s="24"/>
      <c r="R230" s="24"/>
      <c r="S230" s="24"/>
      <c r="T230" s="25"/>
      <c r="U230" s="24"/>
      <c r="V230" s="24"/>
      <c r="W230" s="24"/>
      <c r="X230" s="24"/>
      <c r="Y230" s="24"/>
      <c r="Z230" s="24"/>
      <c r="AA230" s="24"/>
      <c r="AB230" s="24"/>
      <c r="AC230" s="24"/>
      <c r="AD230" s="24"/>
      <c r="AE230" s="24"/>
      <c r="AF230" s="15">
        <f t="shared" si="118"/>
        <v>0</v>
      </c>
      <c r="AG230" s="144" t="e">
        <f t="shared" si="119"/>
        <v>#REF!</v>
      </c>
      <c r="AH230" s="144" t="e">
        <f t="shared" si="120"/>
        <v>#REF!</v>
      </c>
      <c r="AI230" s="144" t="e">
        <f t="shared" si="121"/>
        <v>#REF!</v>
      </c>
      <c r="AJ230" s="145" t="e">
        <f t="shared" si="122"/>
        <v>#REF!</v>
      </c>
    </row>
    <row r="231" spans="1:36" ht="15.6" hidden="1" x14ac:dyDescent="0.25">
      <c r="A231" s="32" t="s">
        <v>4</v>
      </c>
      <c r="B231" s="39" t="s">
        <v>47</v>
      </c>
      <c r="AF231" s="15">
        <f t="shared" si="118"/>
        <v>0</v>
      </c>
      <c r="AG231" s="144" t="e">
        <f t="shared" si="119"/>
        <v>#REF!</v>
      </c>
      <c r="AH231" s="144" t="e">
        <f t="shared" si="120"/>
        <v>#REF!</v>
      </c>
      <c r="AI231" s="144" t="e">
        <f t="shared" si="121"/>
        <v>#REF!</v>
      </c>
      <c r="AJ231" s="145" t="e">
        <f t="shared" si="122"/>
        <v>#REF!</v>
      </c>
    </row>
    <row r="232" spans="1:36" hidden="1" x14ac:dyDescent="0.25">
      <c r="AF232" s="15">
        <f t="shared" si="118"/>
        <v>0</v>
      </c>
      <c r="AG232" s="144" t="e">
        <f t="shared" si="119"/>
        <v>#REF!</v>
      </c>
      <c r="AH232" s="144" t="e">
        <f t="shared" si="120"/>
        <v>#REF!</v>
      </c>
      <c r="AI232" s="144" t="e">
        <f t="shared" si="121"/>
        <v>#REF!</v>
      </c>
      <c r="AJ232" s="145" t="e">
        <f t="shared" si="122"/>
        <v>#REF!</v>
      </c>
    </row>
    <row r="233" spans="1:36" ht="15.6" hidden="1" x14ac:dyDescent="0.25">
      <c r="A233" s="564" t="s">
        <v>8</v>
      </c>
      <c r="B233" s="566" t="s">
        <v>154</v>
      </c>
      <c r="C233" s="554" t="str">
        <f>C8</f>
        <v>სულ დაფინანსების საჭიროება</v>
      </c>
      <c r="D233" s="555"/>
      <c r="E233" s="555"/>
      <c r="F233" s="568"/>
      <c r="G233" s="568"/>
      <c r="H233" s="556"/>
      <c r="I233" s="554"/>
      <c r="J233" s="555"/>
      <c r="K233" s="555"/>
      <c r="L233" s="568"/>
      <c r="M233" s="568"/>
      <c r="N233" s="556"/>
      <c r="O233" s="299"/>
      <c r="P233" s="299"/>
      <c r="Q233" s="554"/>
      <c r="R233" s="555"/>
      <c r="S233" s="555"/>
      <c r="T233" s="556"/>
      <c r="U233" s="554"/>
      <c r="V233" s="555"/>
      <c r="W233" s="555"/>
      <c r="X233" s="556"/>
      <c r="Y233" s="554"/>
      <c r="Z233" s="555"/>
      <c r="AA233" s="555"/>
      <c r="AB233" s="556"/>
      <c r="AC233" s="291"/>
      <c r="AD233" s="292"/>
      <c r="AE233" s="292"/>
      <c r="AF233" s="15">
        <f t="shared" si="118"/>
        <v>0</v>
      </c>
      <c r="AG233" s="144" t="e">
        <f t="shared" si="119"/>
        <v>#REF!</v>
      </c>
      <c r="AH233" s="144" t="e">
        <f t="shared" si="120"/>
        <v>#REF!</v>
      </c>
      <c r="AI233" s="144" t="e">
        <f t="shared" si="121"/>
        <v>#REF!</v>
      </c>
      <c r="AJ233" s="145" t="e">
        <f t="shared" si="122"/>
        <v>#REF!</v>
      </c>
    </row>
    <row r="234" spans="1:36" ht="28.8" hidden="1" x14ac:dyDescent="0.25">
      <c r="A234" s="565"/>
      <c r="B234" s="567"/>
      <c r="C234" s="7" t="str">
        <f>C9</f>
        <v>წელი 1 (2017)</v>
      </c>
      <c r="D234" s="7" t="str">
        <f>D9</f>
        <v>წელი 2 (2018)</v>
      </c>
      <c r="E234" s="7" t="str">
        <f>E9</f>
        <v>წელი 3 (2019)</v>
      </c>
      <c r="F234" s="309"/>
      <c r="G234" s="309"/>
      <c r="H234" s="147" t="str">
        <f>H9</f>
        <v>სუ; 5 წელი (2017-2021)</v>
      </c>
      <c r="I234" s="7"/>
      <c r="J234" s="7"/>
      <c r="K234" s="7"/>
      <c r="L234" s="309"/>
      <c r="M234" s="309"/>
      <c r="N234" s="147"/>
      <c r="O234" s="306"/>
      <c r="P234" s="306"/>
      <c r="Q234" s="7"/>
      <c r="R234" s="7"/>
      <c r="S234" s="7"/>
      <c r="T234" s="147"/>
      <c r="U234" s="7"/>
      <c r="V234" s="7"/>
      <c r="W234" s="7"/>
      <c r="X234" s="147"/>
      <c r="Y234" s="7"/>
      <c r="Z234" s="7"/>
      <c r="AA234" s="7"/>
      <c r="AB234" s="147"/>
      <c r="AC234" s="7"/>
      <c r="AD234" s="7"/>
      <c r="AE234" s="7"/>
      <c r="AF234" s="15">
        <f t="shared" si="118"/>
        <v>0</v>
      </c>
      <c r="AG234" s="144" t="e">
        <f t="shared" si="119"/>
        <v>#REF!</v>
      </c>
      <c r="AH234" s="144" t="e">
        <f t="shared" si="120"/>
        <v>#REF!</v>
      </c>
      <c r="AI234" s="144" t="e">
        <f t="shared" si="121"/>
        <v>#REF!</v>
      </c>
      <c r="AJ234" s="145" t="e">
        <f t="shared" si="122"/>
        <v>#REF!</v>
      </c>
    </row>
    <row r="235" spans="1:36" hidden="1" x14ac:dyDescent="0.25">
      <c r="A235" s="13">
        <v>1</v>
      </c>
      <c r="B235" s="402" t="s">
        <v>48</v>
      </c>
      <c r="C235" s="14" t="e">
        <f>SUM(#REF!,#REF!,#REF!,C42,C184)</f>
        <v>#REF!</v>
      </c>
      <c r="D235" s="14" t="e">
        <f>SUM(#REF!,#REF!,#REF!,D42,D184)</f>
        <v>#REF!</v>
      </c>
      <c r="E235" s="14" t="e">
        <f>SUM(#REF!,#REF!,#REF!,E42,E184)</f>
        <v>#REF!</v>
      </c>
      <c r="F235" s="316"/>
      <c r="G235" s="316"/>
      <c r="H235" s="15" t="e">
        <f t="shared" ref="H235:H255" si="128">SUM(C235:E235)</f>
        <v>#REF!</v>
      </c>
      <c r="I235" s="14"/>
      <c r="J235" s="14"/>
      <c r="K235" s="14"/>
      <c r="L235" s="316"/>
      <c r="M235" s="316"/>
      <c r="N235" s="15"/>
      <c r="O235" s="303"/>
      <c r="P235" s="303"/>
      <c r="Q235" s="14"/>
      <c r="R235" s="14"/>
      <c r="S235" s="14"/>
      <c r="T235" s="15"/>
      <c r="U235" s="14"/>
      <c r="V235" s="14"/>
      <c r="W235" s="14"/>
      <c r="X235" s="15"/>
      <c r="Y235" s="14"/>
      <c r="Z235" s="14"/>
      <c r="AA235" s="14"/>
      <c r="AB235" s="15"/>
      <c r="AC235" s="14"/>
      <c r="AD235" s="14"/>
      <c r="AE235" s="14"/>
      <c r="AF235" s="15">
        <f t="shared" si="118"/>
        <v>0</v>
      </c>
      <c r="AG235" s="144" t="e">
        <f t="shared" si="119"/>
        <v>#REF!</v>
      </c>
      <c r="AH235" s="144" t="e">
        <f t="shared" si="120"/>
        <v>#REF!</v>
      </c>
      <c r="AI235" s="144" t="e">
        <f t="shared" si="121"/>
        <v>#REF!</v>
      </c>
      <c r="AJ235" s="145" t="e">
        <f t="shared" si="122"/>
        <v>#REF!</v>
      </c>
    </row>
    <row r="236" spans="1:36" hidden="1" x14ac:dyDescent="0.25">
      <c r="A236" s="13">
        <v>2</v>
      </c>
      <c r="B236" s="402" t="s">
        <v>49</v>
      </c>
      <c r="C236" s="14" t="e">
        <f>SUM(#REF!,#REF!,#REF!,C167,C185,#REF!)</f>
        <v>#REF!</v>
      </c>
      <c r="D236" s="14" t="e">
        <f>SUM(#REF!,#REF!,#REF!,D167,D185,#REF!)</f>
        <v>#REF!</v>
      </c>
      <c r="E236" s="14" t="e">
        <f>SUM(#REF!,#REF!,#REF!,E167,E185,#REF!)</f>
        <v>#REF!</v>
      </c>
      <c r="F236" s="316"/>
      <c r="G236" s="316"/>
      <c r="H236" s="15" t="e">
        <f t="shared" si="128"/>
        <v>#REF!</v>
      </c>
      <c r="I236" s="14"/>
      <c r="J236" s="14"/>
      <c r="K236" s="14"/>
      <c r="L236" s="316"/>
      <c r="M236" s="316"/>
      <c r="N236" s="15"/>
      <c r="O236" s="303"/>
      <c r="P236" s="303"/>
      <c r="Q236" s="14"/>
      <c r="R236" s="14"/>
      <c r="S236" s="14"/>
      <c r="T236" s="15"/>
      <c r="U236" s="14"/>
      <c r="V236" s="14"/>
      <c r="W236" s="14"/>
      <c r="X236" s="15"/>
      <c r="Y236" s="14"/>
      <c r="Z236" s="14"/>
      <c r="AA236" s="14"/>
      <c r="AB236" s="15"/>
      <c r="AC236" s="14"/>
      <c r="AD236" s="14"/>
      <c r="AE236" s="14"/>
      <c r="AF236" s="15">
        <f t="shared" si="118"/>
        <v>0</v>
      </c>
      <c r="AG236" s="144" t="e">
        <f t="shared" si="119"/>
        <v>#REF!</v>
      </c>
      <c r="AH236" s="144" t="e">
        <f t="shared" si="120"/>
        <v>#REF!</v>
      </c>
      <c r="AI236" s="144" t="e">
        <f t="shared" si="121"/>
        <v>#REF!</v>
      </c>
      <c r="AJ236" s="145" t="e">
        <f t="shared" si="122"/>
        <v>#REF!</v>
      </c>
    </row>
    <row r="237" spans="1:36" hidden="1" x14ac:dyDescent="0.25">
      <c r="A237" s="13">
        <v>3</v>
      </c>
      <c r="B237" s="402" t="s">
        <v>50</v>
      </c>
      <c r="C237" s="14" t="e">
        <f>SUM(#REF!,#REF!,#REF!,C188,#REF!)</f>
        <v>#REF!</v>
      </c>
      <c r="D237" s="14" t="e">
        <f>SUM(#REF!,#REF!,#REF!,D188,#REF!)</f>
        <v>#REF!</v>
      </c>
      <c r="E237" s="14" t="e">
        <f>SUM(#REF!,#REF!,#REF!,E188,#REF!)</f>
        <v>#REF!</v>
      </c>
      <c r="F237" s="316"/>
      <c r="G237" s="316"/>
      <c r="H237" s="15" t="e">
        <f t="shared" si="128"/>
        <v>#REF!</v>
      </c>
      <c r="I237" s="14"/>
      <c r="J237" s="14"/>
      <c r="K237" s="14"/>
      <c r="L237" s="316"/>
      <c r="M237" s="316"/>
      <c r="N237" s="15"/>
      <c r="O237" s="303"/>
      <c r="P237" s="303"/>
      <c r="Q237" s="14"/>
      <c r="R237" s="14"/>
      <c r="S237" s="14"/>
      <c r="T237" s="15"/>
      <c r="U237" s="14"/>
      <c r="V237" s="14"/>
      <c r="W237" s="14"/>
      <c r="X237" s="15"/>
      <c r="Y237" s="14"/>
      <c r="Z237" s="14"/>
      <c r="AA237" s="14"/>
      <c r="AB237" s="15"/>
      <c r="AC237" s="14"/>
      <c r="AD237" s="14"/>
      <c r="AE237" s="14"/>
      <c r="AF237" s="15">
        <f t="shared" si="118"/>
        <v>0</v>
      </c>
      <c r="AG237" s="144" t="e">
        <f t="shared" si="119"/>
        <v>#REF!</v>
      </c>
      <c r="AH237" s="144" t="e">
        <f t="shared" si="120"/>
        <v>#REF!</v>
      </c>
      <c r="AI237" s="144" t="e">
        <f t="shared" si="121"/>
        <v>#REF!</v>
      </c>
      <c r="AJ237" s="145" t="e">
        <f t="shared" si="122"/>
        <v>#REF!</v>
      </c>
    </row>
    <row r="238" spans="1:36" hidden="1" x14ac:dyDescent="0.25">
      <c r="A238" s="13">
        <v>4</v>
      </c>
      <c r="B238" s="402" t="s">
        <v>51</v>
      </c>
      <c r="C238" s="14" t="e">
        <f>SUM(C15,#REF!,C20,#REF!,#REF!,#REF!,C36,C38,C168,C181,#REF!,C174)</f>
        <v>#REF!</v>
      </c>
      <c r="D238" s="14" t="e">
        <f>SUM(D15,#REF!,D20,#REF!,#REF!,#REF!,D36,D38,D168,D181,#REF!,D174)</f>
        <v>#REF!</v>
      </c>
      <c r="E238" s="14" t="e">
        <f>SUM(E15,#REF!,E20,#REF!,#REF!,#REF!,E36,E38,E168,E181,#REF!,E174)</f>
        <v>#REF!</v>
      </c>
      <c r="F238" s="316"/>
      <c r="G238" s="316"/>
      <c r="H238" s="15" t="e">
        <f t="shared" si="128"/>
        <v>#REF!</v>
      </c>
      <c r="I238" s="14"/>
      <c r="J238" s="14"/>
      <c r="K238" s="14"/>
      <c r="L238" s="316"/>
      <c r="M238" s="316"/>
      <c r="N238" s="15"/>
      <c r="O238" s="303"/>
      <c r="P238" s="303"/>
      <c r="Q238" s="14"/>
      <c r="R238" s="14"/>
      <c r="S238" s="14"/>
      <c r="T238" s="15"/>
      <c r="U238" s="14"/>
      <c r="V238" s="14"/>
      <c r="W238" s="14"/>
      <c r="X238" s="15"/>
      <c r="Y238" s="14"/>
      <c r="Z238" s="14"/>
      <c r="AA238" s="14"/>
      <c r="AB238" s="15"/>
      <c r="AC238" s="14"/>
      <c r="AD238" s="14"/>
      <c r="AE238" s="14"/>
      <c r="AF238" s="15">
        <f t="shared" si="118"/>
        <v>0</v>
      </c>
      <c r="AG238" s="144" t="e">
        <f t="shared" si="119"/>
        <v>#REF!</v>
      </c>
      <c r="AH238" s="144" t="e">
        <f t="shared" si="120"/>
        <v>#REF!</v>
      </c>
      <c r="AI238" s="144" t="e">
        <f t="shared" si="121"/>
        <v>#REF!</v>
      </c>
      <c r="AJ238" s="145" t="e">
        <f t="shared" si="122"/>
        <v>#REF!</v>
      </c>
    </row>
    <row r="239" spans="1:36" hidden="1" x14ac:dyDescent="0.25">
      <c r="A239" s="13">
        <v>5</v>
      </c>
      <c r="B239" s="402" t="s">
        <v>52</v>
      </c>
      <c r="C239" s="14" t="e">
        <f>SUM(C16,#REF!,#REF!,#REF!,#REF!,#REF!,#REF!,#REF!,C40,C170,C171,C172,C173,#REF!,C191,C194,C175)</f>
        <v>#REF!</v>
      </c>
      <c r="D239" s="14" t="e">
        <f>SUM(D16,#REF!,#REF!,#REF!,#REF!,#REF!,#REF!,#REF!,D40,D170,D171,D172,D173,#REF!,D191,D194,D175)</f>
        <v>#REF!</v>
      </c>
      <c r="E239" s="14" t="e">
        <f>SUM(E16,#REF!,#REF!,#REF!,#REF!,#REF!,#REF!,#REF!,E40,E170,E171,E172,E173,#REF!,E191,E194,E175)</f>
        <v>#REF!</v>
      </c>
      <c r="F239" s="316"/>
      <c r="G239" s="316"/>
      <c r="H239" s="15" t="e">
        <f t="shared" si="128"/>
        <v>#REF!</v>
      </c>
      <c r="I239" s="14"/>
      <c r="J239" s="14"/>
      <c r="K239" s="14"/>
      <c r="L239" s="316"/>
      <c r="M239" s="316"/>
      <c r="N239" s="15"/>
      <c r="O239" s="303"/>
      <c r="P239" s="303"/>
      <c r="Q239" s="14"/>
      <c r="R239" s="14"/>
      <c r="S239" s="14"/>
      <c r="T239" s="15"/>
      <c r="U239" s="14"/>
      <c r="V239" s="14"/>
      <c r="W239" s="14"/>
      <c r="X239" s="15"/>
      <c r="Y239" s="14"/>
      <c r="Z239" s="14"/>
      <c r="AA239" s="14"/>
      <c r="AB239" s="15"/>
      <c r="AC239" s="14"/>
      <c r="AD239" s="14"/>
      <c r="AE239" s="14"/>
      <c r="AF239" s="15">
        <f t="shared" si="118"/>
        <v>0</v>
      </c>
      <c r="AG239" s="144" t="e">
        <f t="shared" si="119"/>
        <v>#REF!</v>
      </c>
      <c r="AH239" s="144" t="e">
        <f t="shared" si="120"/>
        <v>#REF!</v>
      </c>
      <c r="AI239" s="144" t="e">
        <f t="shared" si="121"/>
        <v>#REF!</v>
      </c>
      <c r="AJ239" s="145" t="e">
        <f t="shared" si="122"/>
        <v>#REF!</v>
      </c>
    </row>
    <row r="240" spans="1:36" ht="15.6" hidden="1" x14ac:dyDescent="0.25">
      <c r="A240" s="13">
        <v>6</v>
      </c>
      <c r="B240" s="402" t="s">
        <v>53</v>
      </c>
      <c r="C240" s="14" t="e">
        <f>SUM(#REF!,#REF!,#REF!,C169)</f>
        <v>#REF!</v>
      </c>
      <c r="D240" s="14" t="e">
        <f>SUM(#REF!,#REF!,#REF!,D169)</f>
        <v>#REF!</v>
      </c>
      <c r="E240" s="14" t="e">
        <f>SUM(#REF!,#REF!,#REF!,E169)</f>
        <v>#REF!</v>
      </c>
      <c r="F240" s="316"/>
      <c r="G240" s="316"/>
      <c r="H240" s="15" t="e">
        <f t="shared" si="128"/>
        <v>#REF!</v>
      </c>
      <c r="I240" s="14"/>
      <c r="J240" s="14"/>
      <c r="K240" s="14"/>
      <c r="L240" s="316"/>
      <c r="M240" s="316"/>
      <c r="N240" s="15"/>
      <c r="O240" s="303"/>
      <c r="P240" s="303"/>
      <c r="Q240" s="14"/>
      <c r="R240" s="14"/>
      <c r="S240" s="14"/>
      <c r="T240" s="15"/>
      <c r="U240" s="14"/>
      <c r="V240" s="14"/>
      <c r="W240" s="14"/>
      <c r="X240" s="15"/>
      <c r="Y240" s="14"/>
      <c r="Z240" s="14"/>
      <c r="AA240" s="14"/>
      <c r="AB240" s="15"/>
      <c r="AC240" s="14"/>
      <c r="AD240" s="14"/>
      <c r="AE240" s="14"/>
      <c r="AF240" s="17">
        <f t="shared" ref="C240:AF254" si="129">SUM(AF221:AF239)</f>
        <v>0</v>
      </c>
      <c r="AG240" s="145" t="e">
        <f t="shared" si="119"/>
        <v>#REF!</v>
      </c>
      <c r="AH240" s="145" t="e">
        <f t="shared" si="120"/>
        <v>#REF!</v>
      </c>
      <c r="AI240" s="145" t="e">
        <f t="shared" si="121"/>
        <v>#REF!</v>
      </c>
      <c r="AJ240" s="145" t="e">
        <f t="shared" si="122"/>
        <v>#REF!</v>
      </c>
    </row>
    <row r="241" spans="1:36" hidden="1" x14ac:dyDescent="0.25">
      <c r="A241" s="13">
        <v>7</v>
      </c>
      <c r="B241" s="402" t="s">
        <v>54</v>
      </c>
      <c r="C241" s="14" t="e">
        <f>SUM(C24,#REF!,#REF!,#REF!,#REF!,#REF!)</f>
        <v>#REF!</v>
      </c>
      <c r="D241" s="14" t="e">
        <f>SUM(D24,#REF!,#REF!,#REF!,#REF!,#REF!)</f>
        <v>#REF!</v>
      </c>
      <c r="E241" s="14" t="e">
        <f>SUM(E24,#REF!,#REF!,#REF!,#REF!,#REF!)</f>
        <v>#REF!</v>
      </c>
      <c r="F241" s="316"/>
      <c r="G241" s="316"/>
      <c r="H241" s="15" t="e">
        <f t="shared" si="128"/>
        <v>#REF!</v>
      </c>
      <c r="I241" s="14"/>
      <c r="J241" s="14"/>
      <c r="K241" s="14"/>
      <c r="L241" s="316"/>
      <c r="M241" s="316"/>
      <c r="N241" s="15"/>
      <c r="O241" s="303"/>
      <c r="P241" s="303"/>
      <c r="Q241" s="14"/>
      <c r="R241" s="14"/>
      <c r="S241" s="14"/>
      <c r="T241" s="15"/>
      <c r="U241" s="14"/>
      <c r="V241" s="14"/>
      <c r="W241" s="14"/>
      <c r="X241" s="15"/>
      <c r="Y241" s="14"/>
      <c r="Z241" s="14"/>
      <c r="AA241" s="14"/>
      <c r="AB241" s="15"/>
      <c r="AC241" s="14"/>
      <c r="AD241" s="14"/>
      <c r="AE241" s="14"/>
      <c r="AF241" s="15">
        <f>SUM(AC255:AE255)</f>
        <v>0</v>
      </c>
    </row>
    <row r="242" spans="1:36" ht="15.6" hidden="1" x14ac:dyDescent="0.25">
      <c r="A242" s="13">
        <v>8</v>
      </c>
      <c r="B242" s="402" t="s">
        <v>55</v>
      </c>
      <c r="C242" s="14" t="e">
        <f>SUM(#REF!,#REF!,#REF!)</f>
        <v>#REF!</v>
      </c>
      <c r="D242" s="14" t="e">
        <f>SUM(#REF!,#REF!,#REF!)</f>
        <v>#REF!</v>
      </c>
      <c r="E242" s="14" t="e">
        <f>SUM(#REF!,#REF!,#REF!)</f>
        <v>#REF!</v>
      </c>
      <c r="F242" s="316"/>
      <c r="G242" s="316"/>
      <c r="H242" s="15" t="e">
        <f t="shared" si="128"/>
        <v>#REF!</v>
      </c>
      <c r="I242" s="14"/>
      <c r="J242" s="14"/>
      <c r="K242" s="14"/>
      <c r="L242" s="316"/>
      <c r="M242" s="316"/>
      <c r="N242" s="15"/>
      <c r="O242" s="303"/>
      <c r="P242" s="303"/>
      <c r="Q242" s="14"/>
      <c r="R242" s="14"/>
      <c r="S242" s="14"/>
      <c r="T242" s="15"/>
      <c r="U242" s="14"/>
      <c r="V242" s="14"/>
      <c r="W242" s="14"/>
      <c r="X242" s="15"/>
      <c r="Y242" s="14"/>
      <c r="Z242" s="14"/>
      <c r="AA242" s="14"/>
      <c r="AB242" s="15"/>
      <c r="AC242" s="14"/>
      <c r="AD242" s="14"/>
      <c r="AE242" s="14"/>
      <c r="AF242" s="18">
        <f t="shared" ref="AF242" si="130">AF240+AF241</f>
        <v>0</v>
      </c>
    </row>
    <row r="243" spans="1:36" hidden="1" x14ac:dyDescent="0.25">
      <c r="A243" s="13">
        <v>9</v>
      </c>
      <c r="B243" s="402" t="s">
        <v>157</v>
      </c>
      <c r="C243" s="142" t="e">
        <f>SUM(#REF!,#REF!,#REF!,#REF!,C18,#REF!,#REF!,#REF!,#REF!,#REF!,#REF!,C43*20%)</f>
        <v>#REF!</v>
      </c>
      <c r="D243" s="142" t="e">
        <f>SUM(#REF!,#REF!,#REF!,#REF!,D18,#REF!,#REF!,#REF!,#REF!,#REF!,#REF!,D43*20%)</f>
        <v>#REF!</v>
      </c>
      <c r="E243" s="142" t="e">
        <f>SUM(#REF!,#REF!,#REF!,#REF!,E18,#REF!,#REF!,#REF!,#REF!,#REF!,#REF!,E43*20%)</f>
        <v>#REF!</v>
      </c>
      <c r="F243" s="317"/>
      <c r="G243" s="317"/>
      <c r="H243" s="15" t="e">
        <f t="shared" si="128"/>
        <v>#REF!</v>
      </c>
      <c r="I243" s="14"/>
      <c r="J243" s="14"/>
      <c r="K243" s="14"/>
      <c r="L243" s="316"/>
      <c r="M243" s="316"/>
      <c r="N243" s="15"/>
      <c r="O243" s="303"/>
      <c r="P243" s="303"/>
      <c r="Q243" s="14"/>
      <c r="R243" s="14"/>
      <c r="S243" s="14"/>
      <c r="T243" s="15"/>
      <c r="U243" s="14"/>
      <c r="V243" s="14"/>
      <c r="W243" s="14"/>
      <c r="X243" s="15"/>
      <c r="Y243" s="14"/>
      <c r="Z243" s="14"/>
      <c r="AA243" s="14"/>
      <c r="AB243" s="15"/>
      <c r="AC243" s="14"/>
      <c r="AD243" s="14"/>
      <c r="AE243" s="14"/>
    </row>
    <row r="244" spans="1:36" hidden="1" x14ac:dyDescent="0.25">
      <c r="A244" s="13">
        <v>10</v>
      </c>
      <c r="B244" s="402" t="s">
        <v>56</v>
      </c>
      <c r="C244" s="14" t="e">
        <f>SUM(#REF!,#REF!,#REF!,#REF!,#REF!,#REF!,#REF!,#REF!,#REF!,C29,C30,#REF!,#REF!,#REF!,#REF!)</f>
        <v>#REF!</v>
      </c>
      <c r="D244" s="14" t="e">
        <f>SUM(#REF!,#REF!,#REF!,#REF!,#REF!,#REF!,#REF!,#REF!,#REF!,D29,D30,#REF!,#REF!,#REF!,#REF!)</f>
        <v>#REF!</v>
      </c>
      <c r="E244" s="14" t="e">
        <f>SUM(#REF!,#REF!,#REF!,#REF!,#REF!,#REF!,#REF!,#REF!,#REF!,E29,E30,#REF!,#REF!,#REF!,#REF!)</f>
        <v>#REF!</v>
      </c>
      <c r="F244" s="316"/>
      <c r="G244" s="316"/>
      <c r="H244" s="15" t="e">
        <f t="shared" si="128"/>
        <v>#REF!</v>
      </c>
      <c r="I244" s="14"/>
      <c r="J244" s="14"/>
      <c r="K244" s="14"/>
      <c r="L244" s="316"/>
      <c r="M244" s="316"/>
      <c r="N244" s="15"/>
      <c r="O244" s="303"/>
      <c r="P244" s="303"/>
      <c r="Q244" s="14"/>
      <c r="R244" s="14"/>
      <c r="S244" s="14"/>
      <c r="T244" s="15"/>
      <c r="U244" s="14"/>
      <c r="V244" s="14"/>
      <c r="W244" s="14"/>
      <c r="X244" s="15"/>
      <c r="Y244" s="14"/>
      <c r="Z244" s="14"/>
      <c r="AA244" s="14"/>
      <c r="AB244" s="15"/>
      <c r="AC244" s="14"/>
      <c r="AD244" s="14"/>
      <c r="AE244" s="14"/>
      <c r="AF244" s="30">
        <f>AE202-AF242</f>
        <v>0</v>
      </c>
    </row>
    <row r="245" spans="1:36" hidden="1" x14ac:dyDescent="0.25">
      <c r="A245" s="13">
        <v>11</v>
      </c>
      <c r="B245" s="402" t="s">
        <v>57</v>
      </c>
      <c r="C245" s="14" t="e">
        <f>SUM(#REF!)</f>
        <v>#REF!</v>
      </c>
      <c r="D245" s="14" t="e">
        <f>SUM(#REF!)</f>
        <v>#REF!</v>
      </c>
      <c r="E245" s="14" t="e">
        <f>SUM(#REF!)</f>
        <v>#REF!</v>
      </c>
      <c r="F245" s="316"/>
      <c r="G245" s="316"/>
      <c r="H245" s="15" t="e">
        <f t="shared" si="128"/>
        <v>#REF!</v>
      </c>
      <c r="I245" s="14"/>
      <c r="J245" s="14"/>
      <c r="K245" s="14"/>
      <c r="L245" s="316"/>
      <c r="M245" s="316"/>
      <c r="N245" s="15"/>
      <c r="O245" s="303"/>
      <c r="P245" s="303"/>
      <c r="Q245" s="14"/>
      <c r="R245" s="14"/>
      <c r="S245" s="14"/>
      <c r="T245" s="15"/>
      <c r="U245" s="14"/>
      <c r="V245" s="14"/>
      <c r="W245" s="14"/>
      <c r="X245" s="15"/>
      <c r="Y245" s="14"/>
      <c r="Z245" s="14"/>
      <c r="AA245" s="14"/>
      <c r="AB245" s="15"/>
      <c r="AC245" s="14"/>
      <c r="AD245" s="14"/>
      <c r="AE245" s="14"/>
    </row>
    <row r="246" spans="1:36" hidden="1" x14ac:dyDescent="0.25">
      <c r="A246" s="13">
        <v>12</v>
      </c>
      <c r="B246" s="402" t="s">
        <v>58</v>
      </c>
      <c r="C246" s="142">
        <f>SUM(C43*80%)</f>
        <v>0</v>
      </c>
      <c r="D246" s="142">
        <f>SUM(D43*80%)</f>
        <v>0</v>
      </c>
      <c r="E246" s="142">
        <f>SUM(E43*80%)</f>
        <v>0</v>
      </c>
      <c r="F246" s="317"/>
      <c r="G246" s="317"/>
      <c r="H246" s="15">
        <f t="shared" si="128"/>
        <v>0</v>
      </c>
      <c r="I246" s="14"/>
      <c r="J246" s="14"/>
      <c r="K246" s="14"/>
      <c r="L246" s="316"/>
      <c r="M246" s="316"/>
      <c r="N246" s="15"/>
      <c r="O246" s="303"/>
      <c r="P246" s="303"/>
      <c r="Q246" s="14"/>
      <c r="R246" s="14"/>
      <c r="S246" s="14"/>
      <c r="T246" s="15"/>
      <c r="U246" s="14"/>
      <c r="V246" s="14"/>
      <c r="W246" s="14"/>
      <c r="X246" s="15"/>
      <c r="Y246" s="14"/>
      <c r="Z246" s="14"/>
      <c r="AA246" s="14"/>
      <c r="AB246" s="15"/>
      <c r="AC246" s="14"/>
      <c r="AD246" s="14"/>
      <c r="AE246" s="14"/>
    </row>
    <row r="247" spans="1:36" hidden="1" x14ac:dyDescent="0.25">
      <c r="A247" s="13">
        <v>13</v>
      </c>
      <c r="B247" s="402" t="s">
        <v>59</v>
      </c>
      <c r="C247" s="14" t="e">
        <f>SUM(#REF!,C47)</f>
        <v>#REF!</v>
      </c>
      <c r="D247" s="14" t="e">
        <f>SUM(#REF!,D47)</f>
        <v>#REF!</v>
      </c>
      <c r="E247" s="14" t="e">
        <f>SUM(#REF!,E47)</f>
        <v>#REF!</v>
      </c>
      <c r="F247" s="316"/>
      <c r="G247" s="316"/>
      <c r="H247" s="15" t="e">
        <f t="shared" si="128"/>
        <v>#REF!</v>
      </c>
      <c r="I247" s="14"/>
      <c r="J247" s="14"/>
      <c r="K247" s="14"/>
      <c r="L247" s="316"/>
      <c r="M247" s="316"/>
      <c r="N247" s="15"/>
      <c r="O247" s="303"/>
      <c r="P247" s="303"/>
      <c r="Q247" s="14"/>
      <c r="R247" s="14"/>
      <c r="S247" s="14"/>
      <c r="T247" s="15"/>
      <c r="U247" s="14"/>
      <c r="V247" s="14"/>
      <c r="W247" s="14"/>
      <c r="X247" s="15"/>
      <c r="Y247" s="14"/>
      <c r="Z247" s="14"/>
      <c r="AA247" s="14"/>
      <c r="AB247" s="15"/>
      <c r="AC247" s="14"/>
      <c r="AD247" s="14"/>
      <c r="AE247" s="14"/>
    </row>
    <row r="248" spans="1:36" ht="15.6" hidden="1" customHeight="1" x14ac:dyDescent="0.25">
      <c r="A248" s="13">
        <v>14</v>
      </c>
      <c r="B248" s="402" t="s">
        <v>60</v>
      </c>
      <c r="C248" s="14" t="e">
        <f>SUM(C26,C27,#REF!,#REF!,#REF!)</f>
        <v>#REF!</v>
      </c>
      <c r="D248" s="14" t="e">
        <f>SUM(D26,D27,#REF!,#REF!,#REF!)</f>
        <v>#REF!</v>
      </c>
      <c r="E248" s="14" t="e">
        <f>SUM(E26,E27,#REF!,#REF!,#REF!)</f>
        <v>#REF!</v>
      </c>
      <c r="F248" s="316"/>
      <c r="G248" s="316"/>
      <c r="H248" s="15" t="e">
        <f t="shared" si="128"/>
        <v>#REF!</v>
      </c>
      <c r="I248" s="14"/>
      <c r="J248" s="14"/>
      <c r="K248" s="14"/>
      <c r="L248" s="316"/>
      <c r="M248" s="316"/>
      <c r="N248" s="15"/>
      <c r="O248" s="303"/>
      <c r="P248" s="303"/>
      <c r="Q248" s="14"/>
      <c r="R248" s="14"/>
      <c r="S248" s="14"/>
      <c r="T248" s="15"/>
      <c r="U248" s="14"/>
      <c r="V248" s="14"/>
      <c r="W248" s="14"/>
      <c r="X248" s="15"/>
      <c r="Y248" s="14"/>
      <c r="Z248" s="14"/>
      <c r="AA248" s="14"/>
      <c r="AB248" s="15"/>
      <c r="AC248" s="14"/>
      <c r="AD248" s="14"/>
      <c r="AE248" s="14"/>
      <c r="AF248" s="293"/>
      <c r="AG248" s="570" t="s">
        <v>159</v>
      </c>
      <c r="AH248" s="571"/>
      <c r="AI248" s="571"/>
      <c r="AJ248" s="572"/>
    </row>
    <row r="249" spans="1:36" ht="28.95" hidden="1" customHeight="1" x14ac:dyDescent="0.25">
      <c r="A249" s="13">
        <v>15</v>
      </c>
      <c r="B249" s="402" t="s">
        <v>61</v>
      </c>
      <c r="C249" s="14" t="e">
        <f>SUM(#REF!,C192,C193,C195)</f>
        <v>#REF!</v>
      </c>
      <c r="D249" s="14" t="e">
        <f>SUM(#REF!,D192,D193,D195)</f>
        <v>#REF!</v>
      </c>
      <c r="E249" s="14" t="e">
        <f>SUM(#REF!,E192,E193,E195)</f>
        <v>#REF!</v>
      </c>
      <c r="F249" s="316"/>
      <c r="G249" s="316"/>
      <c r="H249" s="15" t="e">
        <f t="shared" si="128"/>
        <v>#REF!</v>
      </c>
      <c r="I249" s="14"/>
      <c r="J249" s="14"/>
      <c r="K249" s="14"/>
      <c r="L249" s="316"/>
      <c r="M249" s="316"/>
      <c r="N249" s="15"/>
      <c r="O249" s="303"/>
      <c r="P249" s="303"/>
      <c r="Q249" s="14"/>
      <c r="R249" s="14"/>
      <c r="S249" s="14"/>
      <c r="T249" s="15"/>
      <c r="U249" s="14"/>
      <c r="V249" s="14"/>
      <c r="W249" s="14"/>
      <c r="X249" s="15"/>
      <c r="Y249" s="14"/>
      <c r="Z249" s="14"/>
      <c r="AA249" s="14"/>
      <c r="AB249" s="15"/>
      <c r="AC249" s="14"/>
      <c r="AD249" s="14"/>
      <c r="AE249" s="14"/>
      <c r="AF249" s="8" t="s">
        <v>0</v>
      </c>
      <c r="AG249" s="146">
        <f>AC263</f>
        <v>0</v>
      </c>
      <c r="AH249" s="146">
        <f>AD263</f>
        <v>0</v>
      </c>
      <c r="AI249" s="146">
        <f>AE263</f>
        <v>0</v>
      </c>
      <c r="AJ249" s="148" t="str">
        <f>AF249</f>
        <v>Total</v>
      </c>
    </row>
    <row r="250" spans="1:36" hidden="1" x14ac:dyDescent="0.25">
      <c r="A250" s="13">
        <v>16</v>
      </c>
      <c r="B250" s="402" t="s">
        <v>62</v>
      </c>
      <c r="C250" s="14">
        <f>SUM(C189,C190)</f>
        <v>0</v>
      </c>
      <c r="D250" s="14">
        <f>SUM(D189,D190)</f>
        <v>112400</v>
      </c>
      <c r="E250" s="14">
        <f>SUM(E189,E190)</f>
        <v>72400</v>
      </c>
      <c r="F250" s="316"/>
      <c r="G250" s="316"/>
      <c r="H250" s="15">
        <f t="shared" si="128"/>
        <v>184800</v>
      </c>
      <c r="I250" s="14"/>
      <c r="J250" s="14"/>
      <c r="K250" s="14"/>
      <c r="L250" s="316"/>
      <c r="M250" s="316"/>
      <c r="N250" s="15"/>
      <c r="O250" s="303"/>
      <c r="P250" s="303"/>
      <c r="Q250" s="14"/>
      <c r="R250" s="14"/>
      <c r="S250" s="14"/>
      <c r="T250" s="15"/>
      <c r="U250" s="14"/>
      <c r="V250" s="14"/>
      <c r="W250" s="14"/>
      <c r="X250" s="15"/>
      <c r="Y250" s="14"/>
      <c r="Z250" s="14"/>
      <c r="AA250" s="14"/>
      <c r="AB250" s="15"/>
      <c r="AC250" s="14"/>
      <c r="AD250" s="14"/>
      <c r="AE250" s="14"/>
      <c r="AF250" s="15">
        <f t="shared" ref="AF250:AF268" si="131">SUM(AC264:AE264)</f>
        <v>0</v>
      </c>
      <c r="AG250" s="144" t="e">
        <f t="shared" ref="AG250:AG269" si="132">C264/C$283%</f>
        <v>#REF!</v>
      </c>
      <c r="AH250" s="144" t="e">
        <f t="shared" ref="AH250:AH269" si="133">D264/D$283%</f>
        <v>#REF!</v>
      </c>
      <c r="AI250" s="144" t="e">
        <f t="shared" ref="AI250:AI269" si="134">E264/E$283%</f>
        <v>#REF!</v>
      </c>
      <c r="AJ250" s="145" t="e">
        <f t="shared" ref="AJ250:AJ269" si="135">H264/H$283%</f>
        <v>#REF!</v>
      </c>
    </row>
    <row r="251" spans="1:36" hidden="1" x14ac:dyDescent="0.25">
      <c r="A251" s="13">
        <v>17</v>
      </c>
      <c r="B251" s="402" t="s">
        <v>156</v>
      </c>
      <c r="C251" s="14" t="e">
        <f>SUM(C198,C199)</f>
        <v>#REF!</v>
      </c>
      <c r="D251" s="14" t="e">
        <f>SUM(D198,D199)</f>
        <v>#REF!</v>
      </c>
      <c r="E251" s="14" t="e">
        <f>SUM(E198,E199)</f>
        <v>#REF!</v>
      </c>
      <c r="F251" s="316"/>
      <c r="G251" s="316"/>
      <c r="H251" s="15" t="e">
        <f t="shared" si="128"/>
        <v>#REF!</v>
      </c>
      <c r="I251" s="14"/>
      <c r="J251" s="14"/>
      <c r="K251" s="14"/>
      <c r="L251" s="316"/>
      <c r="M251" s="316"/>
      <c r="N251" s="15"/>
      <c r="O251" s="303"/>
      <c r="P251" s="303"/>
      <c r="Q251" s="14"/>
      <c r="R251" s="14"/>
      <c r="S251" s="14"/>
      <c r="T251" s="15"/>
      <c r="U251" s="14"/>
      <c r="V251" s="14"/>
      <c r="W251" s="14"/>
      <c r="X251" s="15"/>
      <c r="Y251" s="14"/>
      <c r="Z251" s="14"/>
      <c r="AA251" s="14"/>
      <c r="AB251" s="15"/>
      <c r="AC251" s="14"/>
      <c r="AD251" s="14"/>
      <c r="AE251" s="14"/>
      <c r="AF251" s="15">
        <f t="shared" si="131"/>
        <v>0</v>
      </c>
      <c r="AG251" s="144" t="e">
        <f t="shared" si="132"/>
        <v>#REF!</v>
      </c>
      <c r="AH251" s="144" t="e">
        <f t="shared" si="133"/>
        <v>#REF!</v>
      </c>
      <c r="AI251" s="144" t="e">
        <f t="shared" si="134"/>
        <v>#REF!</v>
      </c>
      <c r="AJ251" s="145" t="e">
        <f t="shared" si="135"/>
        <v>#REF!</v>
      </c>
    </row>
    <row r="252" spans="1:36" hidden="1" x14ac:dyDescent="0.25">
      <c r="A252" s="13">
        <v>18</v>
      </c>
      <c r="B252" s="402" t="s">
        <v>63</v>
      </c>
      <c r="C252" s="14" t="e">
        <f>SUM(#REF!,#REF!,#REF!,C177,C178,C179,C180,C182,C183,#REF!,C186)</f>
        <v>#REF!</v>
      </c>
      <c r="D252" s="14" t="e">
        <f>SUM(#REF!,#REF!,#REF!,D177,D178,D179,D180,D182,D183,#REF!,D186)</f>
        <v>#REF!</v>
      </c>
      <c r="E252" s="14" t="e">
        <f>SUM(#REF!,#REF!,#REF!,E177,E178,E179,E180,E182,E183,#REF!,E186)</f>
        <v>#REF!</v>
      </c>
      <c r="F252" s="316"/>
      <c r="G252" s="316"/>
      <c r="H252" s="15" t="e">
        <f t="shared" si="128"/>
        <v>#REF!</v>
      </c>
      <c r="I252" s="14"/>
      <c r="J252" s="14"/>
      <c r="K252" s="14"/>
      <c r="L252" s="316"/>
      <c r="M252" s="316"/>
      <c r="N252" s="15"/>
      <c r="O252" s="303"/>
      <c r="P252" s="303"/>
      <c r="Q252" s="14"/>
      <c r="R252" s="14"/>
      <c r="S252" s="14"/>
      <c r="T252" s="15"/>
      <c r="U252" s="14"/>
      <c r="V252" s="14"/>
      <c r="W252" s="14"/>
      <c r="X252" s="15"/>
      <c r="Y252" s="14"/>
      <c r="Z252" s="14"/>
      <c r="AA252" s="14"/>
      <c r="AB252" s="15"/>
      <c r="AC252" s="14"/>
      <c r="AD252" s="14"/>
      <c r="AE252" s="14"/>
      <c r="AF252" s="15">
        <f t="shared" si="131"/>
        <v>0</v>
      </c>
      <c r="AG252" s="144" t="e">
        <f t="shared" si="132"/>
        <v>#REF!</v>
      </c>
      <c r="AH252" s="144" t="e">
        <f t="shared" si="133"/>
        <v>#REF!</v>
      </c>
      <c r="AI252" s="144" t="e">
        <f t="shared" si="134"/>
        <v>#REF!</v>
      </c>
      <c r="AJ252" s="145" t="e">
        <f t="shared" si="135"/>
        <v>#REF!</v>
      </c>
    </row>
    <row r="253" spans="1:36" hidden="1" x14ac:dyDescent="0.25">
      <c r="A253" s="13">
        <v>19</v>
      </c>
      <c r="B253" s="402" t="s">
        <v>64</v>
      </c>
      <c r="C253" s="14" t="e">
        <f>SUM(#REF!,#REF!,#REF!,#REF!,#REF!,#REF!,#REF!,#REF!,#REF!,#REF!,#REF!,#REF!,#REF!,#REF!)</f>
        <v>#REF!</v>
      </c>
      <c r="D253" s="14" t="e">
        <f>SUM(#REF!,#REF!,#REF!,#REF!,#REF!,#REF!,#REF!,#REF!,#REF!,#REF!,#REF!,#REF!,#REF!,#REF!)</f>
        <v>#REF!</v>
      </c>
      <c r="E253" s="14" t="e">
        <f>SUM(#REF!,#REF!,#REF!,#REF!,#REF!,#REF!,#REF!,#REF!,#REF!,#REF!,#REF!,#REF!,#REF!,#REF!)</f>
        <v>#REF!</v>
      </c>
      <c r="F253" s="316"/>
      <c r="G253" s="316"/>
      <c r="H253" s="15" t="e">
        <f t="shared" si="128"/>
        <v>#REF!</v>
      </c>
      <c r="I253" s="14"/>
      <c r="J253" s="14"/>
      <c r="K253" s="14"/>
      <c r="L253" s="316"/>
      <c r="M253" s="316"/>
      <c r="N253" s="15"/>
      <c r="O253" s="303"/>
      <c r="P253" s="303"/>
      <c r="Q253" s="14"/>
      <c r="R253" s="14"/>
      <c r="S253" s="14"/>
      <c r="T253" s="15"/>
      <c r="U253" s="14"/>
      <c r="V253" s="14"/>
      <c r="W253" s="14"/>
      <c r="X253" s="15"/>
      <c r="Y253" s="14"/>
      <c r="Z253" s="14"/>
      <c r="AA253" s="14"/>
      <c r="AB253" s="15"/>
      <c r="AC253" s="14"/>
      <c r="AD253" s="14"/>
      <c r="AE253" s="14"/>
      <c r="AF253" s="15">
        <f t="shared" si="131"/>
        <v>0</v>
      </c>
      <c r="AG253" s="144" t="e">
        <f t="shared" si="132"/>
        <v>#REF!</v>
      </c>
      <c r="AH253" s="144" t="e">
        <f t="shared" si="133"/>
        <v>#REF!</v>
      </c>
      <c r="AI253" s="144" t="e">
        <f t="shared" si="134"/>
        <v>#REF!</v>
      </c>
      <c r="AJ253" s="145" t="e">
        <f t="shared" si="135"/>
        <v>#REF!</v>
      </c>
    </row>
    <row r="254" spans="1:36" ht="15.6" hidden="1" x14ac:dyDescent="0.25">
      <c r="A254" s="31"/>
      <c r="B254" s="413" t="s">
        <v>44</v>
      </c>
      <c r="C254" s="27" t="e">
        <f t="shared" si="129"/>
        <v>#REF!</v>
      </c>
      <c r="D254" s="27" t="e">
        <f t="shared" si="129"/>
        <v>#REF!</v>
      </c>
      <c r="E254" s="27" t="e">
        <f t="shared" si="129"/>
        <v>#REF!</v>
      </c>
      <c r="F254" s="315"/>
      <c r="G254" s="315"/>
      <c r="H254" s="17" t="e">
        <f t="shared" si="129"/>
        <v>#REF!</v>
      </c>
      <c r="I254" s="27"/>
      <c r="J254" s="27"/>
      <c r="K254" s="27"/>
      <c r="L254" s="315"/>
      <c r="M254" s="315"/>
      <c r="N254" s="17"/>
      <c r="O254" s="304"/>
      <c r="P254" s="304"/>
      <c r="Q254" s="27"/>
      <c r="R254" s="27"/>
      <c r="S254" s="27"/>
      <c r="T254" s="17"/>
      <c r="U254" s="27"/>
      <c r="V254" s="27"/>
      <c r="W254" s="27"/>
      <c r="X254" s="17"/>
      <c r="Y254" s="27"/>
      <c r="Z254" s="27"/>
      <c r="AA254" s="27"/>
      <c r="AB254" s="17"/>
      <c r="AC254" s="27"/>
      <c r="AD254" s="27"/>
      <c r="AE254" s="27"/>
      <c r="AF254" s="15">
        <f t="shared" si="131"/>
        <v>0</v>
      </c>
      <c r="AG254" s="144" t="e">
        <f t="shared" si="132"/>
        <v>#REF!</v>
      </c>
      <c r="AH254" s="144" t="e">
        <f t="shared" si="133"/>
        <v>#REF!</v>
      </c>
      <c r="AI254" s="144" t="e">
        <f t="shared" si="134"/>
        <v>#REF!</v>
      </c>
      <c r="AJ254" s="145" t="e">
        <f t="shared" si="135"/>
        <v>#REF!</v>
      </c>
    </row>
    <row r="255" spans="1:36" hidden="1" x14ac:dyDescent="0.25">
      <c r="A255" s="13">
        <v>21</v>
      </c>
      <c r="B255" s="402" t="s">
        <v>45</v>
      </c>
      <c r="C255" s="14">
        <f>SUM(C201)</f>
        <v>0</v>
      </c>
      <c r="D255" s="14" t="e">
        <f>SUM(D201)</f>
        <v>#REF!</v>
      </c>
      <c r="E255" s="14" t="e">
        <f>SUM(E201)</f>
        <v>#REF!</v>
      </c>
      <c r="F255" s="316"/>
      <c r="G255" s="316"/>
      <c r="H255" s="15" t="e">
        <f t="shared" si="128"/>
        <v>#REF!</v>
      </c>
      <c r="I255" s="14"/>
      <c r="J255" s="14"/>
      <c r="K255" s="14"/>
      <c r="L255" s="316"/>
      <c r="M255" s="316"/>
      <c r="N255" s="15"/>
      <c r="O255" s="303"/>
      <c r="P255" s="303"/>
      <c r="Q255" s="14"/>
      <c r="R255" s="14"/>
      <c r="S255" s="14"/>
      <c r="T255" s="15"/>
      <c r="U255" s="14"/>
      <c r="V255" s="14"/>
      <c r="W255" s="14"/>
      <c r="X255" s="15"/>
      <c r="Y255" s="14"/>
      <c r="Z255" s="14"/>
      <c r="AA255" s="14"/>
      <c r="AB255" s="15"/>
      <c r="AC255" s="14"/>
      <c r="AD255" s="14"/>
      <c r="AE255" s="14"/>
      <c r="AF255" s="15">
        <f t="shared" si="131"/>
        <v>0</v>
      </c>
      <c r="AG255" s="144" t="e">
        <f t="shared" si="132"/>
        <v>#REF!</v>
      </c>
      <c r="AH255" s="144" t="e">
        <f t="shared" si="133"/>
        <v>#REF!</v>
      </c>
      <c r="AI255" s="144" t="e">
        <f t="shared" si="134"/>
        <v>#REF!</v>
      </c>
      <c r="AJ255" s="145" t="e">
        <f t="shared" si="135"/>
        <v>#REF!</v>
      </c>
    </row>
    <row r="256" spans="1:36" ht="15.6" hidden="1" x14ac:dyDescent="0.25">
      <c r="A256" s="16"/>
      <c r="B256" s="414" t="s">
        <v>37</v>
      </c>
      <c r="C256" s="17" t="e">
        <f>C254+C255</f>
        <v>#REF!</v>
      </c>
      <c r="D256" s="17" t="e">
        <f t="shared" ref="D256:H256" si="136">D254+D255</f>
        <v>#REF!</v>
      </c>
      <c r="E256" s="17" t="e">
        <f t="shared" si="136"/>
        <v>#REF!</v>
      </c>
      <c r="F256" s="304"/>
      <c r="G256" s="304"/>
      <c r="H256" s="18" t="e">
        <f t="shared" si="136"/>
        <v>#REF!</v>
      </c>
      <c r="I256" s="17"/>
      <c r="J256" s="17"/>
      <c r="K256" s="17"/>
      <c r="L256" s="304"/>
      <c r="M256" s="304"/>
      <c r="N256" s="18"/>
      <c r="O256" s="305"/>
      <c r="P256" s="305"/>
      <c r="Q256" s="17"/>
      <c r="R256" s="17"/>
      <c r="S256" s="17"/>
      <c r="T256" s="18"/>
      <c r="U256" s="17"/>
      <c r="V256" s="17"/>
      <c r="W256" s="17"/>
      <c r="X256" s="18"/>
      <c r="Y256" s="17"/>
      <c r="Z256" s="17"/>
      <c r="AA256" s="17"/>
      <c r="AB256" s="18"/>
      <c r="AC256" s="17"/>
      <c r="AD256" s="17"/>
      <c r="AE256" s="17"/>
      <c r="AF256" s="15">
        <f t="shared" si="131"/>
        <v>0</v>
      </c>
      <c r="AG256" s="144" t="e">
        <f t="shared" si="132"/>
        <v>#REF!</v>
      </c>
      <c r="AH256" s="144" t="e">
        <f t="shared" si="133"/>
        <v>#REF!</v>
      </c>
      <c r="AI256" s="144" t="e">
        <f t="shared" si="134"/>
        <v>#REF!</v>
      </c>
      <c r="AJ256" s="145" t="e">
        <f t="shared" si="135"/>
        <v>#REF!</v>
      </c>
    </row>
    <row r="257" spans="1:36" hidden="1" x14ac:dyDescent="0.25">
      <c r="C257" s="143"/>
      <c r="D257" s="143"/>
      <c r="E257" s="143"/>
      <c r="F257" s="143"/>
      <c r="G257" s="143"/>
      <c r="T257" s="21"/>
      <c r="AF257" s="15">
        <f t="shared" si="131"/>
        <v>0</v>
      </c>
      <c r="AG257" s="144" t="e">
        <f t="shared" si="132"/>
        <v>#REF!</v>
      </c>
      <c r="AH257" s="144" t="e">
        <f t="shared" si="133"/>
        <v>#REF!</v>
      </c>
      <c r="AI257" s="144" t="e">
        <f t="shared" si="134"/>
        <v>#REF!</v>
      </c>
      <c r="AJ257" s="145" t="e">
        <f t="shared" si="135"/>
        <v>#REF!</v>
      </c>
    </row>
    <row r="258" spans="1:36" hidden="1" x14ac:dyDescent="0.25">
      <c r="A258" s="28"/>
      <c r="B258" s="415" t="s">
        <v>1</v>
      </c>
      <c r="C258" s="30" t="e">
        <f t="shared" ref="C258:H258" si="137">C202-C256</f>
        <v>#REF!</v>
      </c>
      <c r="D258" s="30" t="e">
        <f t="shared" si="137"/>
        <v>#REF!</v>
      </c>
      <c r="E258" s="30" t="e">
        <f t="shared" si="137"/>
        <v>#REF!</v>
      </c>
      <c r="F258" s="30"/>
      <c r="G258" s="30"/>
      <c r="H258" s="30" t="e">
        <f t="shared" si="137"/>
        <v>#REF!</v>
      </c>
      <c r="I258" s="30"/>
      <c r="J258" s="30"/>
      <c r="K258" s="30"/>
      <c r="L258" s="30"/>
      <c r="M258" s="30"/>
      <c r="N258" s="30"/>
      <c r="O258" s="30"/>
      <c r="P258" s="30"/>
      <c r="Q258" s="30"/>
      <c r="R258" s="30"/>
      <c r="S258" s="30"/>
      <c r="T258" s="30"/>
      <c r="U258" s="30"/>
      <c r="V258" s="30"/>
      <c r="W258" s="30"/>
      <c r="X258" s="30"/>
      <c r="Y258" s="30"/>
      <c r="Z258" s="30"/>
      <c r="AA258" s="30"/>
      <c r="AB258" s="30"/>
      <c r="AC258" s="30"/>
      <c r="AD258" s="30"/>
      <c r="AE258" s="30"/>
      <c r="AF258" s="15">
        <f t="shared" si="131"/>
        <v>0</v>
      </c>
      <c r="AG258" s="144" t="e">
        <f t="shared" si="132"/>
        <v>#REF!</v>
      </c>
      <c r="AH258" s="144" t="e">
        <f t="shared" si="133"/>
        <v>#REF!</v>
      </c>
      <c r="AI258" s="144" t="e">
        <f t="shared" si="134"/>
        <v>#REF!</v>
      </c>
      <c r="AJ258" s="145" t="e">
        <f t="shared" si="135"/>
        <v>#REF!</v>
      </c>
    </row>
    <row r="259" spans="1:36" hidden="1" x14ac:dyDescent="0.25">
      <c r="AF259" s="15">
        <f t="shared" si="131"/>
        <v>0</v>
      </c>
      <c r="AG259" s="144" t="e">
        <f t="shared" si="132"/>
        <v>#REF!</v>
      </c>
      <c r="AH259" s="144" t="e">
        <f t="shared" si="133"/>
        <v>#REF!</v>
      </c>
      <c r="AI259" s="144" t="e">
        <f t="shared" si="134"/>
        <v>#REF!</v>
      </c>
      <c r="AJ259" s="145" t="e">
        <f t="shared" si="135"/>
        <v>#REF!</v>
      </c>
    </row>
    <row r="260" spans="1:36" ht="15.6" hidden="1" x14ac:dyDescent="0.25">
      <c r="A260" s="32" t="s">
        <v>5</v>
      </c>
      <c r="B260" s="39" t="s">
        <v>65</v>
      </c>
      <c r="AF260" s="15">
        <f t="shared" si="131"/>
        <v>0</v>
      </c>
      <c r="AG260" s="144" t="e">
        <f t="shared" si="132"/>
        <v>#REF!</v>
      </c>
      <c r="AH260" s="144" t="e">
        <f t="shared" si="133"/>
        <v>#REF!</v>
      </c>
      <c r="AI260" s="144" t="e">
        <f t="shared" si="134"/>
        <v>#REF!</v>
      </c>
      <c r="AJ260" s="145" t="e">
        <f t="shared" si="135"/>
        <v>#REF!</v>
      </c>
    </row>
    <row r="261" spans="1:36" hidden="1" x14ac:dyDescent="0.25">
      <c r="AF261" s="15">
        <f t="shared" si="131"/>
        <v>0</v>
      </c>
      <c r="AG261" s="144" t="e">
        <f t="shared" si="132"/>
        <v>#REF!</v>
      </c>
      <c r="AH261" s="144" t="e">
        <f t="shared" si="133"/>
        <v>#REF!</v>
      </c>
      <c r="AI261" s="144" t="e">
        <f t="shared" si="134"/>
        <v>#REF!</v>
      </c>
      <c r="AJ261" s="145" t="e">
        <f t="shared" si="135"/>
        <v>#REF!</v>
      </c>
    </row>
    <row r="262" spans="1:36" ht="15.6" hidden="1" x14ac:dyDescent="0.25">
      <c r="A262" s="564" t="s">
        <v>8</v>
      </c>
      <c r="B262" s="566" t="s">
        <v>155</v>
      </c>
      <c r="C262" s="554" t="str">
        <f>C8</f>
        <v>სულ დაფინანსების საჭიროება</v>
      </c>
      <c r="D262" s="555"/>
      <c r="E262" s="555"/>
      <c r="F262" s="568"/>
      <c r="G262" s="568"/>
      <c r="H262" s="556"/>
      <c r="I262" s="554"/>
      <c r="J262" s="555"/>
      <c r="K262" s="555"/>
      <c r="L262" s="568"/>
      <c r="M262" s="568"/>
      <c r="N262" s="556"/>
      <c r="O262" s="299"/>
      <c r="P262" s="299"/>
      <c r="Q262" s="554"/>
      <c r="R262" s="555"/>
      <c r="S262" s="555"/>
      <c r="T262" s="556"/>
      <c r="U262" s="554"/>
      <c r="V262" s="555"/>
      <c r="W262" s="555"/>
      <c r="X262" s="556"/>
      <c r="Y262" s="554"/>
      <c r="Z262" s="555"/>
      <c r="AA262" s="555"/>
      <c r="AB262" s="556"/>
      <c r="AC262" s="291"/>
      <c r="AD262" s="292"/>
      <c r="AE262" s="292"/>
      <c r="AF262" s="15">
        <f t="shared" si="131"/>
        <v>0</v>
      </c>
      <c r="AG262" s="144" t="e">
        <f t="shared" si="132"/>
        <v>#REF!</v>
      </c>
      <c r="AH262" s="144" t="e">
        <f t="shared" si="133"/>
        <v>#REF!</v>
      </c>
      <c r="AI262" s="144" t="e">
        <f t="shared" si="134"/>
        <v>#REF!</v>
      </c>
      <c r="AJ262" s="145" t="e">
        <f t="shared" si="135"/>
        <v>#REF!</v>
      </c>
    </row>
    <row r="263" spans="1:36" hidden="1" x14ac:dyDescent="0.25">
      <c r="A263" s="565"/>
      <c r="B263" s="567"/>
      <c r="C263" s="7" t="s">
        <v>309</v>
      </c>
      <c r="D263" s="7" t="s">
        <v>310</v>
      </c>
      <c r="E263" s="7" t="s">
        <v>311</v>
      </c>
      <c r="F263" s="309"/>
      <c r="G263" s="309"/>
      <c r="H263" s="8" t="s">
        <v>0</v>
      </c>
      <c r="I263" s="7"/>
      <c r="J263" s="7"/>
      <c r="K263" s="7"/>
      <c r="L263" s="309"/>
      <c r="M263" s="309"/>
      <c r="N263" s="8"/>
      <c r="O263" s="300"/>
      <c r="P263" s="300"/>
      <c r="Q263" s="7"/>
      <c r="R263" s="7"/>
      <c r="S263" s="7"/>
      <c r="T263" s="8"/>
      <c r="U263" s="7"/>
      <c r="V263" s="7"/>
      <c r="W263" s="7"/>
      <c r="X263" s="8"/>
      <c r="Y263" s="7"/>
      <c r="Z263" s="7"/>
      <c r="AA263" s="7"/>
      <c r="AB263" s="8"/>
      <c r="AC263" s="7"/>
      <c r="AD263" s="7"/>
      <c r="AE263" s="7"/>
      <c r="AF263" s="15">
        <f t="shared" si="131"/>
        <v>0</v>
      </c>
      <c r="AG263" s="144" t="e">
        <f t="shared" si="132"/>
        <v>#REF!</v>
      </c>
      <c r="AH263" s="144" t="e">
        <f t="shared" si="133"/>
        <v>#REF!</v>
      </c>
      <c r="AI263" s="144" t="e">
        <f t="shared" si="134"/>
        <v>#REF!</v>
      </c>
      <c r="AJ263" s="145" t="e">
        <f t="shared" si="135"/>
        <v>#REF!</v>
      </c>
    </row>
    <row r="264" spans="1:36" hidden="1" x14ac:dyDescent="0.25">
      <c r="A264" s="13">
        <v>1</v>
      </c>
      <c r="B264" s="402" t="str">
        <f>B235</f>
        <v>Human resources</v>
      </c>
      <c r="C264" s="14" t="e">
        <f t="shared" ref="C264:C282" si="138">C235+C$255*AG221/100</f>
        <v>#REF!</v>
      </c>
      <c r="D264" s="14" t="e">
        <f t="shared" ref="D264:D282" si="139">D235+D$255*AH221/100</f>
        <v>#REF!</v>
      </c>
      <c r="E264" s="14" t="e">
        <f t="shared" ref="E264:E282" si="140">E235+E$255*AI221/100</f>
        <v>#REF!</v>
      </c>
      <c r="F264" s="316"/>
      <c r="G264" s="316"/>
      <c r="H264" s="15" t="e">
        <f t="shared" ref="H264:H282" si="141">SUM(C264:E264)</f>
        <v>#REF!</v>
      </c>
      <c r="I264" s="14"/>
      <c r="J264" s="14"/>
      <c r="K264" s="14"/>
      <c r="L264" s="316"/>
      <c r="M264" s="316"/>
      <c r="N264" s="15"/>
      <c r="O264" s="303"/>
      <c r="P264" s="303"/>
      <c r="Q264" s="14"/>
      <c r="R264" s="14"/>
      <c r="S264" s="14"/>
      <c r="T264" s="15"/>
      <c r="U264" s="14"/>
      <c r="V264" s="14"/>
      <c r="W264" s="14"/>
      <c r="X264" s="15"/>
      <c r="Y264" s="14"/>
      <c r="Z264" s="14"/>
      <c r="AA264" s="14"/>
      <c r="AB264" s="15"/>
      <c r="AC264" s="14"/>
      <c r="AD264" s="14"/>
      <c r="AE264" s="14"/>
      <c r="AF264" s="15">
        <f t="shared" si="131"/>
        <v>0</v>
      </c>
      <c r="AG264" s="144" t="e">
        <f t="shared" si="132"/>
        <v>#REF!</v>
      </c>
      <c r="AH264" s="144" t="e">
        <f t="shared" si="133"/>
        <v>#REF!</v>
      </c>
      <c r="AI264" s="144" t="e">
        <f t="shared" si="134"/>
        <v>#REF!</v>
      </c>
      <c r="AJ264" s="145" t="e">
        <f t="shared" si="135"/>
        <v>#REF!</v>
      </c>
    </row>
    <row r="265" spans="1:36" hidden="1" x14ac:dyDescent="0.25">
      <c r="A265" s="13">
        <v>2</v>
      </c>
      <c r="B265" s="402" t="str">
        <f t="shared" ref="B265:B281" si="142">B236</f>
        <v>External technical assistance</v>
      </c>
      <c r="C265" s="14" t="e">
        <f t="shared" si="138"/>
        <v>#REF!</v>
      </c>
      <c r="D265" s="14" t="e">
        <f t="shared" si="139"/>
        <v>#REF!</v>
      </c>
      <c r="E265" s="14" t="e">
        <f t="shared" si="140"/>
        <v>#REF!</v>
      </c>
      <c r="F265" s="316"/>
      <c r="G265" s="316"/>
      <c r="H265" s="15" t="e">
        <f t="shared" si="141"/>
        <v>#REF!</v>
      </c>
      <c r="I265" s="14"/>
      <c r="J265" s="14"/>
      <c r="K265" s="14"/>
      <c r="L265" s="316"/>
      <c r="M265" s="316"/>
      <c r="N265" s="15"/>
      <c r="O265" s="303"/>
      <c r="P265" s="303"/>
      <c r="Q265" s="14"/>
      <c r="R265" s="14"/>
      <c r="S265" s="14"/>
      <c r="T265" s="15"/>
      <c r="U265" s="14"/>
      <c r="V265" s="14"/>
      <c r="W265" s="14"/>
      <c r="X265" s="15"/>
      <c r="Y265" s="14"/>
      <c r="Z265" s="14"/>
      <c r="AA265" s="14"/>
      <c r="AB265" s="15"/>
      <c r="AC265" s="14"/>
      <c r="AD265" s="14"/>
      <c r="AE265" s="14"/>
      <c r="AF265" s="15">
        <f t="shared" si="131"/>
        <v>0</v>
      </c>
      <c r="AG265" s="144" t="e">
        <f t="shared" si="132"/>
        <v>#REF!</v>
      </c>
      <c r="AH265" s="144" t="e">
        <f t="shared" si="133"/>
        <v>#REF!</v>
      </c>
      <c r="AI265" s="144" t="e">
        <f t="shared" si="134"/>
        <v>#REF!</v>
      </c>
      <c r="AJ265" s="145" t="e">
        <f t="shared" si="135"/>
        <v>#REF!</v>
      </c>
    </row>
    <row r="266" spans="1:36" hidden="1" x14ac:dyDescent="0.25">
      <c r="A266" s="13">
        <v>3</v>
      </c>
      <c r="B266" s="402" t="str">
        <f t="shared" si="142"/>
        <v>Technical working groups</v>
      </c>
      <c r="C266" s="14" t="e">
        <f t="shared" si="138"/>
        <v>#REF!</v>
      </c>
      <c r="D266" s="14" t="e">
        <f t="shared" si="139"/>
        <v>#REF!</v>
      </c>
      <c r="E266" s="14" t="e">
        <f t="shared" si="140"/>
        <v>#REF!</v>
      </c>
      <c r="F266" s="316"/>
      <c r="G266" s="316"/>
      <c r="H266" s="15" t="e">
        <f t="shared" si="141"/>
        <v>#REF!</v>
      </c>
      <c r="I266" s="14"/>
      <c r="J266" s="14"/>
      <c r="K266" s="14"/>
      <c r="L266" s="316"/>
      <c r="M266" s="316"/>
      <c r="N266" s="15"/>
      <c r="O266" s="303"/>
      <c r="P266" s="303"/>
      <c r="Q266" s="14"/>
      <c r="R266" s="14"/>
      <c r="S266" s="14"/>
      <c r="T266" s="15"/>
      <c r="U266" s="14"/>
      <c r="V266" s="14"/>
      <c r="W266" s="14"/>
      <c r="X266" s="15"/>
      <c r="Y266" s="14"/>
      <c r="Z266" s="14"/>
      <c r="AA266" s="14"/>
      <c r="AB266" s="15"/>
      <c r="AC266" s="14"/>
      <c r="AD266" s="14"/>
      <c r="AE266" s="14"/>
      <c r="AF266" s="15">
        <f t="shared" si="131"/>
        <v>0</v>
      </c>
      <c r="AG266" s="144" t="e">
        <f t="shared" si="132"/>
        <v>#REF!</v>
      </c>
      <c r="AH266" s="144" t="e">
        <f t="shared" si="133"/>
        <v>#REF!</v>
      </c>
      <c r="AI266" s="144" t="e">
        <f t="shared" si="134"/>
        <v>#REF!</v>
      </c>
      <c r="AJ266" s="145" t="e">
        <f t="shared" si="135"/>
        <v>#REF!</v>
      </c>
    </row>
    <row r="267" spans="1:36" hidden="1" x14ac:dyDescent="0.25">
      <c r="A267" s="13">
        <v>4</v>
      </c>
      <c r="B267" s="402" t="str">
        <f t="shared" si="142"/>
        <v>National consultants</v>
      </c>
      <c r="C267" s="14" t="e">
        <f t="shared" si="138"/>
        <v>#REF!</v>
      </c>
      <c r="D267" s="14" t="e">
        <f t="shared" si="139"/>
        <v>#REF!</v>
      </c>
      <c r="E267" s="14" t="e">
        <f t="shared" si="140"/>
        <v>#REF!</v>
      </c>
      <c r="F267" s="316"/>
      <c r="G267" s="316"/>
      <c r="H267" s="15" t="e">
        <f t="shared" si="141"/>
        <v>#REF!</v>
      </c>
      <c r="I267" s="14"/>
      <c r="J267" s="14"/>
      <c r="K267" s="14"/>
      <c r="L267" s="316"/>
      <c r="M267" s="316"/>
      <c r="N267" s="15"/>
      <c r="O267" s="303"/>
      <c r="P267" s="303"/>
      <c r="Q267" s="14"/>
      <c r="R267" s="14"/>
      <c r="S267" s="14"/>
      <c r="T267" s="15"/>
      <c r="U267" s="14"/>
      <c r="V267" s="14"/>
      <c r="W267" s="14"/>
      <c r="X267" s="15"/>
      <c r="Y267" s="14"/>
      <c r="Z267" s="14"/>
      <c r="AA267" s="14"/>
      <c r="AB267" s="15"/>
      <c r="AC267" s="14"/>
      <c r="AD267" s="14"/>
      <c r="AE267" s="14"/>
      <c r="AF267" s="15">
        <f t="shared" si="131"/>
        <v>0</v>
      </c>
      <c r="AG267" s="144" t="e">
        <f t="shared" si="132"/>
        <v>#REF!</v>
      </c>
      <c r="AH267" s="144" t="e">
        <f t="shared" si="133"/>
        <v>#REF!</v>
      </c>
      <c r="AI267" s="144" t="e">
        <f t="shared" si="134"/>
        <v>#REF!</v>
      </c>
      <c r="AJ267" s="145" t="e">
        <f t="shared" si="135"/>
        <v>#REF!</v>
      </c>
    </row>
    <row r="268" spans="1:36" hidden="1" x14ac:dyDescent="0.25">
      <c r="A268" s="13">
        <v>5</v>
      </c>
      <c r="B268" s="402" t="str">
        <f t="shared" si="142"/>
        <v>Local training</v>
      </c>
      <c r="C268" s="14" t="e">
        <f t="shared" si="138"/>
        <v>#REF!</v>
      </c>
      <c r="D268" s="14" t="e">
        <f t="shared" si="139"/>
        <v>#REF!</v>
      </c>
      <c r="E268" s="14" t="e">
        <f t="shared" si="140"/>
        <v>#REF!</v>
      </c>
      <c r="F268" s="316"/>
      <c r="G268" s="316"/>
      <c r="H268" s="15" t="e">
        <f t="shared" si="141"/>
        <v>#REF!</v>
      </c>
      <c r="I268" s="14"/>
      <c r="J268" s="14"/>
      <c r="K268" s="14"/>
      <c r="L268" s="316"/>
      <c r="M268" s="316"/>
      <c r="N268" s="15"/>
      <c r="O268" s="303"/>
      <c r="P268" s="303"/>
      <c r="Q268" s="14"/>
      <c r="R268" s="14"/>
      <c r="S268" s="14"/>
      <c r="T268" s="15"/>
      <c r="U268" s="14"/>
      <c r="V268" s="14"/>
      <c r="W268" s="14"/>
      <c r="X268" s="15"/>
      <c r="Y268" s="14"/>
      <c r="Z268" s="14"/>
      <c r="AA268" s="14"/>
      <c r="AB268" s="15"/>
      <c r="AC268" s="14"/>
      <c r="AD268" s="14"/>
      <c r="AE268" s="14"/>
      <c r="AF268" s="15">
        <f t="shared" si="131"/>
        <v>0</v>
      </c>
      <c r="AG268" s="144" t="e">
        <f t="shared" si="132"/>
        <v>#REF!</v>
      </c>
      <c r="AH268" s="144" t="e">
        <f t="shared" si="133"/>
        <v>#REF!</v>
      </c>
      <c r="AI268" s="144" t="e">
        <f t="shared" si="134"/>
        <v>#REF!</v>
      </c>
      <c r="AJ268" s="145" t="e">
        <f t="shared" si="135"/>
        <v>#REF!</v>
      </c>
    </row>
    <row r="269" spans="1:36" ht="15.6" hidden="1" x14ac:dyDescent="0.25">
      <c r="A269" s="13">
        <v>6</v>
      </c>
      <c r="B269" s="402" t="str">
        <f t="shared" si="142"/>
        <v>International training</v>
      </c>
      <c r="C269" s="14" t="e">
        <f t="shared" si="138"/>
        <v>#REF!</v>
      </c>
      <c r="D269" s="14" t="e">
        <f t="shared" si="139"/>
        <v>#REF!</v>
      </c>
      <c r="E269" s="14" t="e">
        <f t="shared" si="140"/>
        <v>#REF!</v>
      </c>
      <c r="F269" s="316"/>
      <c r="G269" s="316"/>
      <c r="H269" s="15" t="e">
        <f t="shared" si="141"/>
        <v>#REF!</v>
      </c>
      <c r="I269" s="14"/>
      <c r="J269" s="14"/>
      <c r="K269" s="14"/>
      <c r="L269" s="316"/>
      <c r="M269" s="316"/>
      <c r="N269" s="15"/>
      <c r="O269" s="303"/>
      <c r="P269" s="303"/>
      <c r="Q269" s="14"/>
      <c r="R269" s="14"/>
      <c r="S269" s="14"/>
      <c r="T269" s="15"/>
      <c r="U269" s="14"/>
      <c r="V269" s="14"/>
      <c r="W269" s="14"/>
      <c r="X269" s="15"/>
      <c r="Y269" s="14"/>
      <c r="Z269" s="14"/>
      <c r="AA269" s="14"/>
      <c r="AB269" s="15"/>
      <c r="AC269" s="14"/>
      <c r="AD269" s="14"/>
      <c r="AE269" s="14"/>
      <c r="AF269" s="18">
        <f t="shared" ref="C269:AF283" si="143">SUM(AF250:AF268)</f>
        <v>0</v>
      </c>
      <c r="AG269" s="145" t="e">
        <f t="shared" si="132"/>
        <v>#REF!</v>
      </c>
      <c r="AH269" s="145" t="e">
        <f t="shared" si="133"/>
        <v>#REF!</v>
      </c>
      <c r="AI269" s="145" t="e">
        <f t="shared" si="134"/>
        <v>#REF!</v>
      </c>
      <c r="AJ269" s="145" t="e">
        <f t="shared" si="135"/>
        <v>#REF!</v>
      </c>
    </row>
    <row r="270" spans="1:36" hidden="1" x14ac:dyDescent="0.25">
      <c r="A270" s="13">
        <v>7</v>
      </c>
      <c r="B270" s="402" t="str">
        <f t="shared" si="142"/>
        <v>Anti-TB drugs</v>
      </c>
      <c r="C270" s="14" t="e">
        <f t="shared" si="138"/>
        <v>#REF!</v>
      </c>
      <c r="D270" s="14" t="e">
        <f t="shared" si="139"/>
        <v>#REF!</v>
      </c>
      <c r="E270" s="14" t="e">
        <f t="shared" si="140"/>
        <v>#REF!</v>
      </c>
      <c r="F270" s="316"/>
      <c r="G270" s="316"/>
      <c r="H270" s="15" t="e">
        <f t="shared" si="141"/>
        <v>#REF!</v>
      </c>
      <c r="I270" s="14"/>
      <c r="J270" s="14"/>
      <c r="K270" s="14"/>
      <c r="L270" s="316"/>
      <c r="M270" s="316"/>
      <c r="N270" s="15"/>
      <c r="O270" s="303"/>
      <c r="P270" s="303"/>
      <c r="Q270" s="14"/>
      <c r="R270" s="14"/>
      <c r="S270" s="14"/>
      <c r="T270" s="15"/>
      <c r="U270" s="14"/>
      <c r="V270" s="14"/>
      <c r="W270" s="14"/>
      <c r="X270" s="15"/>
      <c r="Y270" s="14"/>
      <c r="Z270" s="14"/>
      <c r="AA270" s="14"/>
      <c r="AB270" s="15"/>
      <c r="AC270" s="14"/>
      <c r="AD270" s="14"/>
      <c r="AE270" s="14"/>
    </row>
    <row r="271" spans="1:36" hidden="1" x14ac:dyDescent="0.25">
      <c r="A271" s="13">
        <v>8</v>
      </c>
      <c r="B271" s="402" t="str">
        <f t="shared" si="142"/>
        <v>Other drugs</v>
      </c>
      <c r="C271" s="14" t="e">
        <f t="shared" si="138"/>
        <v>#REF!</v>
      </c>
      <c r="D271" s="14" t="e">
        <f t="shared" si="139"/>
        <v>#REF!</v>
      </c>
      <c r="E271" s="14" t="e">
        <f t="shared" si="140"/>
        <v>#REF!</v>
      </c>
      <c r="F271" s="316"/>
      <c r="G271" s="316"/>
      <c r="H271" s="15" t="e">
        <f t="shared" si="141"/>
        <v>#REF!</v>
      </c>
      <c r="I271" s="14"/>
      <c r="J271" s="14"/>
      <c r="K271" s="14"/>
      <c r="L271" s="316"/>
      <c r="M271" s="316"/>
      <c r="N271" s="15"/>
      <c r="O271" s="303"/>
      <c r="P271" s="303"/>
      <c r="Q271" s="14"/>
      <c r="R271" s="14"/>
      <c r="S271" s="14"/>
      <c r="T271" s="15"/>
      <c r="U271" s="14"/>
      <c r="V271" s="14"/>
      <c r="W271" s="14"/>
      <c r="X271" s="15"/>
      <c r="Y271" s="14"/>
      <c r="Z271" s="14"/>
      <c r="AA271" s="14"/>
      <c r="AB271" s="15"/>
      <c r="AC271" s="14"/>
      <c r="AD271" s="14"/>
      <c r="AE271" s="14"/>
      <c r="AF271" s="30">
        <f>AE202-AF269</f>
        <v>0</v>
      </c>
      <c r="AG271" s="30"/>
      <c r="AH271" s="30"/>
      <c r="AI271" s="30"/>
      <c r="AJ271" s="30"/>
    </row>
    <row r="272" spans="1:36" hidden="1" x14ac:dyDescent="0.25">
      <c r="A272" s="13">
        <v>9</v>
      </c>
      <c r="B272" s="402" t="str">
        <f t="shared" si="142"/>
        <v>Medical equipment and other equipment</v>
      </c>
      <c r="C272" s="14" t="e">
        <f t="shared" si="138"/>
        <v>#REF!</v>
      </c>
      <c r="D272" s="14" t="e">
        <f t="shared" si="139"/>
        <v>#REF!</v>
      </c>
      <c r="E272" s="14" t="e">
        <f t="shared" si="140"/>
        <v>#REF!</v>
      </c>
      <c r="F272" s="316"/>
      <c r="G272" s="316"/>
      <c r="H272" s="15" t="e">
        <f t="shared" si="141"/>
        <v>#REF!</v>
      </c>
      <c r="I272" s="14"/>
      <c r="J272" s="14"/>
      <c r="K272" s="14"/>
      <c r="L272" s="316"/>
      <c r="M272" s="316"/>
      <c r="N272" s="15"/>
      <c r="O272" s="303"/>
      <c r="P272" s="303"/>
      <c r="Q272" s="14"/>
      <c r="R272" s="14"/>
      <c r="S272" s="14"/>
      <c r="T272" s="15"/>
      <c r="U272" s="14"/>
      <c r="V272" s="14"/>
      <c r="W272" s="14"/>
      <c r="X272" s="15"/>
      <c r="Y272" s="14"/>
      <c r="Z272" s="14"/>
      <c r="AA272" s="14"/>
      <c r="AB272" s="15"/>
      <c r="AC272" s="14"/>
      <c r="AD272" s="14"/>
      <c r="AE272" s="14"/>
    </row>
    <row r="273" spans="1:36" hidden="1" x14ac:dyDescent="0.25">
      <c r="A273" s="13">
        <v>10</v>
      </c>
      <c r="B273" s="402" t="str">
        <f t="shared" si="142"/>
        <v>Medical supplies</v>
      </c>
      <c r="C273" s="14" t="e">
        <f t="shared" si="138"/>
        <v>#REF!</v>
      </c>
      <c r="D273" s="14" t="e">
        <f t="shared" si="139"/>
        <v>#REF!</v>
      </c>
      <c r="E273" s="14" t="e">
        <f t="shared" si="140"/>
        <v>#REF!</v>
      </c>
      <c r="F273" s="316"/>
      <c r="G273" s="316"/>
      <c r="H273" s="15" t="e">
        <f t="shared" si="141"/>
        <v>#REF!</v>
      </c>
      <c r="I273" s="14"/>
      <c r="J273" s="14"/>
      <c r="K273" s="14"/>
      <c r="L273" s="316"/>
      <c r="M273" s="316"/>
      <c r="N273" s="15"/>
      <c r="O273" s="303"/>
      <c r="P273" s="303"/>
      <c r="Q273" s="14"/>
      <c r="R273" s="14"/>
      <c r="S273" s="14"/>
      <c r="T273" s="15"/>
      <c r="U273" s="14"/>
      <c r="V273" s="14"/>
      <c r="W273" s="14"/>
      <c r="X273" s="15"/>
      <c r="Y273" s="14"/>
      <c r="Z273" s="14"/>
      <c r="AA273" s="14"/>
      <c r="AB273" s="15"/>
      <c r="AC273" s="14"/>
      <c r="AD273" s="14"/>
      <c r="AE273" s="14"/>
    </row>
    <row r="274" spans="1:36" hidden="1" x14ac:dyDescent="0.25">
      <c r="A274" s="13">
        <v>11</v>
      </c>
      <c r="B274" s="402" t="str">
        <f t="shared" si="142"/>
        <v>Procurement and supply management costs</v>
      </c>
      <c r="C274" s="14" t="e">
        <f t="shared" si="138"/>
        <v>#REF!</v>
      </c>
      <c r="D274" s="14" t="e">
        <f t="shared" si="139"/>
        <v>#REF!</v>
      </c>
      <c r="E274" s="14" t="e">
        <f t="shared" si="140"/>
        <v>#REF!</v>
      </c>
      <c r="F274" s="316"/>
      <c r="G274" s="316"/>
      <c r="H274" s="15" t="e">
        <f t="shared" si="141"/>
        <v>#REF!</v>
      </c>
      <c r="I274" s="14"/>
      <c r="J274" s="14"/>
      <c r="K274" s="14"/>
      <c r="L274" s="316"/>
      <c r="M274" s="316"/>
      <c r="N274" s="15"/>
      <c r="O274" s="303"/>
      <c r="P274" s="303"/>
      <c r="Q274" s="14"/>
      <c r="R274" s="14"/>
      <c r="S274" s="14"/>
      <c r="T274" s="15"/>
      <c r="U274" s="14"/>
      <c r="V274" s="14"/>
      <c r="W274" s="14"/>
      <c r="X274" s="15"/>
      <c r="Y274" s="14"/>
      <c r="Z274" s="14"/>
      <c r="AA274" s="14"/>
      <c r="AB274" s="15"/>
      <c r="AC274" s="14"/>
      <c r="AD274" s="14"/>
      <c r="AE274" s="14"/>
    </row>
    <row r="275" spans="1:36" ht="15.6" hidden="1" customHeight="1" x14ac:dyDescent="0.25">
      <c r="A275" s="13">
        <v>12</v>
      </c>
      <c r="B275" s="402" t="str">
        <f t="shared" si="142"/>
        <v>Works</v>
      </c>
      <c r="C275" s="14" t="e">
        <f t="shared" si="138"/>
        <v>#REF!</v>
      </c>
      <c r="D275" s="14" t="e">
        <f t="shared" si="139"/>
        <v>#REF!</v>
      </c>
      <c r="E275" s="14" t="e">
        <f t="shared" si="140"/>
        <v>#REF!</v>
      </c>
      <c r="F275" s="316"/>
      <c r="G275" s="316"/>
      <c r="H275" s="15" t="e">
        <f t="shared" si="141"/>
        <v>#REF!</v>
      </c>
      <c r="I275" s="14"/>
      <c r="J275" s="14"/>
      <c r="K275" s="14"/>
      <c r="L275" s="316"/>
      <c r="M275" s="316"/>
      <c r="N275" s="15"/>
      <c r="O275" s="303"/>
      <c r="P275" s="303"/>
      <c r="Q275" s="14"/>
      <c r="R275" s="14"/>
      <c r="S275" s="14"/>
      <c r="T275" s="15"/>
      <c r="U275" s="14"/>
      <c r="V275" s="14"/>
      <c r="W275" s="14"/>
      <c r="X275" s="15"/>
      <c r="Y275" s="14"/>
      <c r="Z275" s="14"/>
      <c r="AA275" s="14"/>
      <c r="AB275" s="15"/>
      <c r="AC275" s="14"/>
      <c r="AD275" s="14"/>
      <c r="AE275" s="14"/>
      <c r="AF275" s="293"/>
      <c r="AG275" s="570" t="s">
        <v>159</v>
      </c>
      <c r="AH275" s="571"/>
      <c r="AI275" s="571"/>
      <c r="AJ275" s="572"/>
    </row>
    <row r="276" spans="1:36" ht="28.95" hidden="1" customHeight="1" x14ac:dyDescent="0.25">
      <c r="A276" s="13">
        <v>13</v>
      </c>
      <c r="B276" s="402" t="str">
        <f t="shared" si="142"/>
        <v>Facility costs</v>
      </c>
      <c r="C276" s="14" t="e">
        <f t="shared" si="138"/>
        <v>#REF!</v>
      </c>
      <c r="D276" s="14" t="e">
        <f t="shared" si="139"/>
        <v>#REF!</v>
      </c>
      <c r="E276" s="14" t="e">
        <f t="shared" si="140"/>
        <v>#REF!</v>
      </c>
      <c r="F276" s="316"/>
      <c r="G276" s="316"/>
      <c r="H276" s="15" t="e">
        <f t="shared" si="141"/>
        <v>#REF!</v>
      </c>
      <c r="I276" s="14"/>
      <c r="J276" s="14"/>
      <c r="K276" s="14"/>
      <c r="L276" s="316"/>
      <c r="M276" s="316"/>
      <c r="N276" s="15"/>
      <c r="O276" s="303"/>
      <c r="P276" s="303"/>
      <c r="Q276" s="14"/>
      <c r="R276" s="14"/>
      <c r="S276" s="14"/>
      <c r="T276" s="15"/>
      <c r="U276" s="14"/>
      <c r="V276" s="14"/>
      <c r="W276" s="14"/>
      <c r="X276" s="15"/>
      <c r="Y276" s="14"/>
      <c r="Z276" s="14"/>
      <c r="AA276" s="14"/>
      <c r="AB276" s="15"/>
      <c r="AC276" s="14"/>
      <c r="AD276" s="14"/>
      <c r="AE276" s="14"/>
      <c r="AF276" s="8" t="s">
        <v>0</v>
      </c>
      <c r="AG276" s="146">
        <f>AC290</f>
        <v>0</v>
      </c>
      <c r="AH276" s="146">
        <f>AD290</f>
        <v>0</v>
      </c>
      <c r="AI276" s="146">
        <f>AE290</f>
        <v>0</v>
      </c>
      <c r="AJ276" s="148" t="str">
        <f>AF276</f>
        <v>Total</v>
      </c>
    </row>
    <row r="277" spans="1:36" hidden="1" x14ac:dyDescent="0.25">
      <c r="A277" s="13">
        <v>14</v>
      </c>
      <c r="B277" s="402" t="str">
        <f t="shared" si="142"/>
        <v>Patient support</v>
      </c>
      <c r="C277" s="14" t="e">
        <f t="shared" si="138"/>
        <v>#REF!</v>
      </c>
      <c r="D277" s="14" t="e">
        <f t="shared" si="139"/>
        <v>#REF!</v>
      </c>
      <c r="E277" s="14" t="e">
        <f t="shared" si="140"/>
        <v>#REF!</v>
      </c>
      <c r="F277" s="316"/>
      <c r="G277" s="316"/>
      <c r="H277" s="15" t="e">
        <f t="shared" si="141"/>
        <v>#REF!</v>
      </c>
      <c r="I277" s="14"/>
      <c r="J277" s="14"/>
      <c r="K277" s="14"/>
      <c r="L277" s="316"/>
      <c r="M277" s="316"/>
      <c r="N277" s="15"/>
      <c r="O277" s="303"/>
      <c r="P277" s="303"/>
      <c r="Q277" s="14"/>
      <c r="R277" s="14"/>
      <c r="S277" s="14"/>
      <c r="T277" s="15"/>
      <c r="U277" s="14"/>
      <c r="V277" s="14"/>
      <c r="W277" s="14"/>
      <c r="X277" s="15"/>
      <c r="Y277" s="14"/>
      <c r="Z277" s="14"/>
      <c r="AA277" s="14"/>
      <c r="AB277" s="15"/>
      <c r="AC277" s="14"/>
      <c r="AD277" s="14"/>
      <c r="AE277" s="14"/>
      <c r="AF277" s="15">
        <f t="shared" ref="AF277:AF286" si="144">SUM(AC291:AE291)</f>
        <v>0</v>
      </c>
      <c r="AG277" s="144" t="e">
        <f t="shared" ref="AG277:AG287" si="145">C291/C$301%</f>
        <v>#REF!</v>
      </c>
      <c r="AH277" s="144" t="e">
        <f t="shared" ref="AH277:AH287" si="146">D291/D$301%</f>
        <v>#REF!</v>
      </c>
      <c r="AI277" s="144" t="e">
        <f t="shared" ref="AI277:AI287" si="147">E291/E$301%</f>
        <v>#REF!</v>
      </c>
      <c r="AJ277" s="145" t="e">
        <f t="shared" ref="AJ277:AJ287" si="148">H291/H$301%</f>
        <v>#REF!</v>
      </c>
    </row>
    <row r="278" spans="1:36" hidden="1" x14ac:dyDescent="0.25">
      <c r="A278" s="13">
        <v>15</v>
      </c>
      <c r="B278" s="402" t="str">
        <f t="shared" si="142"/>
        <v>Information, education and communication</v>
      </c>
      <c r="C278" s="14" t="e">
        <f t="shared" si="138"/>
        <v>#REF!</v>
      </c>
      <c r="D278" s="14" t="e">
        <f t="shared" si="139"/>
        <v>#REF!</v>
      </c>
      <c r="E278" s="14" t="e">
        <f t="shared" si="140"/>
        <v>#REF!</v>
      </c>
      <c r="F278" s="316"/>
      <c r="G278" s="316"/>
      <c r="H278" s="15" t="e">
        <f t="shared" si="141"/>
        <v>#REF!</v>
      </c>
      <c r="I278" s="14"/>
      <c r="J278" s="14"/>
      <c r="K278" s="14"/>
      <c r="L278" s="316"/>
      <c r="M278" s="316"/>
      <c r="N278" s="15"/>
      <c r="O278" s="303"/>
      <c r="P278" s="303"/>
      <c r="Q278" s="14"/>
      <c r="R278" s="14"/>
      <c r="S278" s="14"/>
      <c r="T278" s="15"/>
      <c r="U278" s="14"/>
      <c r="V278" s="14"/>
      <c r="W278" s="14"/>
      <c r="X278" s="15"/>
      <c r="Y278" s="14"/>
      <c r="Z278" s="14"/>
      <c r="AA278" s="14"/>
      <c r="AB278" s="15"/>
      <c r="AC278" s="14"/>
      <c r="AD278" s="14"/>
      <c r="AE278" s="14"/>
      <c r="AF278" s="15">
        <f t="shared" si="144"/>
        <v>0</v>
      </c>
      <c r="AG278" s="144" t="e">
        <f t="shared" si="145"/>
        <v>#REF!</v>
      </c>
      <c r="AH278" s="144" t="e">
        <f t="shared" si="146"/>
        <v>#REF!</v>
      </c>
      <c r="AI278" s="144" t="e">
        <f t="shared" si="147"/>
        <v>#REF!</v>
      </c>
      <c r="AJ278" s="145" t="e">
        <f t="shared" si="148"/>
        <v>#REF!</v>
      </c>
    </row>
    <row r="279" spans="1:36" hidden="1" x14ac:dyDescent="0.25">
      <c r="A279" s="13">
        <v>16</v>
      </c>
      <c r="B279" s="402" t="str">
        <f t="shared" si="142"/>
        <v>NGO grants</v>
      </c>
      <c r="C279" s="14" t="e">
        <f t="shared" si="138"/>
        <v>#REF!</v>
      </c>
      <c r="D279" s="14" t="e">
        <f t="shared" si="139"/>
        <v>#REF!</v>
      </c>
      <c r="E279" s="14" t="e">
        <f t="shared" si="140"/>
        <v>#REF!</v>
      </c>
      <c r="F279" s="316"/>
      <c r="G279" s="316"/>
      <c r="H279" s="15" t="e">
        <f t="shared" si="141"/>
        <v>#REF!</v>
      </c>
      <c r="I279" s="14"/>
      <c r="J279" s="14"/>
      <c r="K279" s="14"/>
      <c r="L279" s="316"/>
      <c r="M279" s="316"/>
      <c r="N279" s="15"/>
      <c r="O279" s="303"/>
      <c r="P279" s="303"/>
      <c r="Q279" s="14"/>
      <c r="R279" s="14"/>
      <c r="S279" s="14"/>
      <c r="T279" s="15"/>
      <c r="U279" s="14"/>
      <c r="V279" s="14"/>
      <c r="W279" s="14"/>
      <c r="X279" s="15"/>
      <c r="Y279" s="14"/>
      <c r="Z279" s="14"/>
      <c r="AA279" s="14"/>
      <c r="AB279" s="15"/>
      <c r="AC279" s="14"/>
      <c r="AD279" s="14"/>
      <c r="AE279" s="14"/>
      <c r="AF279" s="15">
        <f t="shared" si="144"/>
        <v>0</v>
      </c>
      <c r="AG279" s="144" t="e">
        <f t="shared" si="145"/>
        <v>#REF!</v>
      </c>
      <c r="AH279" s="144" t="e">
        <f t="shared" si="146"/>
        <v>#REF!</v>
      </c>
      <c r="AI279" s="144" t="e">
        <f t="shared" si="147"/>
        <v>#REF!</v>
      </c>
      <c r="AJ279" s="145" t="e">
        <f t="shared" si="148"/>
        <v>#REF!</v>
      </c>
    </row>
    <row r="280" spans="1:36" hidden="1" x14ac:dyDescent="0.25">
      <c r="A280" s="13">
        <v>17</v>
      </c>
      <c r="B280" s="402" t="str">
        <f t="shared" si="142"/>
        <v>Clinical and operational research</v>
      </c>
      <c r="C280" s="14" t="e">
        <f t="shared" si="138"/>
        <v>#REF!</v>
      </c>
      <c r="D280" s="14" t="e">
        <f t="shared" si="139"/>
        <v>#REF!</v>
      </c>
      <c r="E280" s="14" t="e">
        <f t="shared" si="140"/>
        <v>#REF!</v>
      </c>
      <c r="F280" s="316"/>
      <c r="G280" s="316"/>
      <c r="H280" s="15" t="e">
        <f t="shared" si="141"/>
        <v>#REF!</v>
      </c>
      <c r="I280" s="14"/>
      <c r="J280" s="14"/>
      <c r="K280" s="14"/>
      <c r="L280" s="316"/>
      <c r="M280" s="316"/>
      <c r="N280" s="15"/>
      <c r="O280" s="303"/>
      <c r="P280" s="303"/>
      <c r="Q280" s="14"/>
      <c r="R280" s="14"/>
      <c r="S280" s="14"/>
      <c r="T280" s="15"/>
      <c r="U280" s="14"/>
      <c r="V280" s="14"/>
      <c r="W280" s="14"/>
      <c r="X280" s="15"/>
      <c r="Y280" s="14"/>
      <c r="Z280" s="14"/>
      <c r="AA280" s="14"/>
      <c r="AB280" s="15"/>
      <c r="AC280" s="14"/>
      <c r="AD280" s="14"/>
      <c r="AE280" s="14"/>
      <c r="AF280" s="15">
        <f t="shared" si="144"/>
        <v>0</v>
      </c>
      <c r="AG280" s="144" t="e">
        <f t="shared" si="145"/>
        <v>#REF!</v>
      </c>
      <c r="AH280" s="144" t="e">
        <f t="shared" si="146"/>
        <v>#REF!</v>
      </c>
      <c r="AI280" s="144" t="e">
        <f t="shared" si="147"/>
        <v>#REF!</v>
      </c>
      <c r="AJ280" s="145" t="e">
        <f t="shared" si="148"/>
        <v>#REF!</v>
      </c>
    </row>
    <row r="281" spans="1:36" hidden="1" x14ac:dyDescent="0.25">
      <c r="A281" s="13">
        <v>18</v>
      </c>
      <c r="B281" s="402" t="str">
        <f t="shared" si="142"/>
        <v>Quality assurance, program management, supervision</v>
      </c>
      <c r="C281" s="14" t="e">
        <f t="shared" si="138"/>
        <v>#REF!</v>
      </c>
      <c r="D281" s="14" t="e">
        <f t="shared" si="139"/>
        <v>#REF!</v>
      </c>
      <c r="E281" s="14" t="e">
        <f t="shared" si="140"/>
        <v>#REF!</v>
      </c>
      <c r="F281" s="316"/>
      <c r="G281" s="316"/>
      <c r="H281" s="15" t="e">
        <f t="shared" si="141"/>
        <v>#REF!</v>
      </c>
      <c r="I281" s="14"/>
      <c r="J281" s="14"/>
      <c r="K281" s="14"/>
      <c r="L281" s="316"/>
      <c r="M281" s="316"/>
      <c r="N281" s="15"/>
      <c r="O281" s="303"/>
      <c r="P281" s="303"/>
      <c r="Q281" s="14"/>
      <c r="R281" s="14"/>
      <c r="S281" s="14"/>
      <c r="T281" s="15"/>
      <c r="U281" s="14"/>
      <c r="V281" s="14"/>
      <c r="W281" s="14"/>
      <c r="X281" s="15"/>
      <c r="Y281" s="14"/>
      <c r="Z281" s="14"/>
      <c r="AA281" s="14"/>
      <c r="AB281" s="15"/>
      <c r="AC281" s="14"/>
      <c r="AD281" s="14"/>
      <c r="AE281" s="14"/>
      <c r="AF281" s="15">
        <f t="shared" si="144"/>
        <v>0</v>
      </c>
      <c r="AG281" s="144" t="e">
        <f t="shared" si="145"/>
        <v>#REF!</v>
      </c>
      <c r="AH281" s="144" t="e">
        <f t="shared" si="146"/>
        <v>#REF!</v>
      </c>
      <c r="AI281" s="144" t="e">
        <f t="shared" si="147"/>
        <v>#REF!</v>
      </c>
      <c r="AJ281" s="145" t="e">
        <f t="shared" si="148"/>
        <v>#REF!</v>
      </c>
    </row>
    <row r="282" spans="1:36" hidden="1" x14ac:dyDescent="0.25">
      <c r="A282" s="13">
        <v>19</v>
      </c>
      <c r="B282" s="402" t="e">
        <f>'TSP Summary Budget'!B57n</f>
        <v>#NAME?</v>
      </c>
      <c r="C282" s="14" t="e">
        <f t="shared" si="138"/>
        <v>#REF!</v>
      </c>
      <c r="D282" s="14" t="e">
        <f t="shared" si="139"/>
        <v>#REF!</v>
      </c>
      <c r="E282" s="14" t="e">
        <f t="shared" si="140"/>
        <v>#REF!</v>
      </c>
      <c r="F282" s="316"/>
      <c r="G282" s="316"/>
      <c r="H282" s="15" t="e">
        <f t="shared" si="141"/>
        <v>#REF!</v>
      </c>
      <c r="I282" s="14"/>
      <c r="J282" s="14"/>
      <c r="K282" s="14"/>
      <c r="L282" s="316"/>
      <c r="M282" s="316"/>
      <c r="N282" s="15"/>
      <c r="O282" s="303"/>
      <c r="P282" s="303"/>
      <c r="Q282" s="14"/>
      <c r="R282" s="14"/>
      <c r="S282" s="14"/>
      <c r="T282" s="15"/>
      <c r="U282" s="14"/>
      <c r="V282" s="14"/>
      <c r="W282" s="14"/>
      <c r="X282" s="15"/>
      <c r="Y282" s="14"/>
      <c r="Z282" s="14"/>
      <c r="AA282" s="14"/>
      <c r="AB282" s="15"/>
      <c r="AC282" s="14"/>
      <c r="AD282" s="14"/>
      <c r="AE282" s="14"/>
      <c r="AF282" s="15">
        <f t="shared" si="144"/>
        <v>0</v>
      </c>
      <c r="AG282" s="144" t="e">
        <f t="shared" si="145"/>
        <v>#REF!</v>
      </c>
      <c r="AH282" s="144" t="e">
        <f t="shared" si="146"/>
        <v>#REF!</v>
      </c>
      <c r="AI282" s="144" t="e">
        <f t="shared" si="147"/>
        <v>#REF!</v>
      </c>
      <c r="AJ282" s="145" t="e">
        <f t="shared" si="148"/>
        <v>#REF!</v>
      </c>
    </row>
    <row r="283" spans="1:36" ht="15.6" hidden="1" x14ac:dyDescent="0.25">
      <c r="A283" s="16"/>
      <c r="B283" s="414" t="s">
        <v>37</v>
      </c>
      <c r="C283" s="17" t="e">
        <f t="shared" si="143"/>
        <v>#REF!</v>
      </c>
      <c r="D283" s="17" t="e">
        <f t="shared" si="143"/>
        <v>#REF!</v>
      </c>
      <c r="E283" s="17" t="e">
        <f t="shared" si="143"/>
        <v>#REF!</v>
      </c>
      <c r="F283" s="304"/>
      <c r="G283" s="304"/>
      <c r="H283" s="18" t="e">
        <f t="shared" si="143"/>
        <v>#REF!</v>
      </c>
      <c r="I283" s="17"/>
      <c r="J283" s="17"/>
      <c r="K283" s="17"/>
      <c r="L283" s="304"/>
      <c r="M283" s="304"/>
      <c r="N283" s="18"/>
      <c r="O283" s="305"/>
      <c r="P283" s="305"/>
      <c r="Q283" s="17"/>
      <c r="R283" s="17"/>
      <c r="S283" s="17"/>
      <c r="T283" s="18"/>
      <c r="U283" s="17"/>
      <c r="V283" s="17"/>
      <c r="W283" s="17"/>
      <c r="X283" s="18"/>
      <c r="Y283" s="17"/>
      <c r="Z283" s="17"/>
      <c r="AA283" s="17"/>
      <c r="AB283" s="18"/>
      <c r="AC283" s="17"/>
      <c r="AD283" s="17"/>
      <c r="AE283" s="17"/>
      <c r="AF283" s="15">
        <f t="shared" si="144"/>
        <v>0</v>
      </c>
      <c r="AG283" s="144" t="e">
        <f t="shared" si="145"/>
        <v>#REF!</v>
      </c>
      <c r="AH283" s="144" t="e">
        <f t="shared" si="146"/>
        <v>#REF!</v>
      </c>
      <c r="AI283" s="144" t="e">
        <f t="shared" si="147"/>
        <v>#REF!</v>
      </c>
      <c r="AJ283" s="145" t="e">
        <f t="shared" si="148"/>
        <v>#REF!</v>
      </c>
    </row>
    <row r="284" spans="1:36" hidden="1" x14ac:dyDescent="0.25">
      <c r="AF284" s="15">
        <f t="shared" si="144"/>
        <v>0</v>
      </c>
      <c r="AG284" s="144" t="e">
        <f t="shared" si="145"/>
        <v>#REF!</v>
      </c>
      <c r="AH284" s="144" t="e">
        <f t="shared" si="146"/>
        <v>#REF!</v>
      </c>
      <c r="AI284" s="144" t="e">
        <f t="shared" si="147"/>
        <v>#REF!</v>
      </c>
      <c r="AJ284" s="145" t="e">
        <f t="shared" si="148"/>
        <v>#REF!</v>
      </c>
    </row>
    <row r="285" spans="1:36" hidden="1" x14ac:dyDescent="0.25">
      <c r="A285" s="28"/>
      <c r="B285" s="415" t="s">
        <v>1</v>
      </c>
      <c r="C285" s="30" t="e">
        <f t="shared" ref="C285:H285" si="149">C202-C283</f>
        <v>#REF!</v>
      </c>
      <c r="D285" s="30" t="e">
        <f t="shared" si="149"/>
        <v>#REF!</v>
      </c>
      <c r="E285" s="30" t="e">
        <f t="shared" si="149"/>
        <v>#REF!</v>
      </c>
      <c r="F285" s="30"/>
      <c r="G285" s="30"/>
      <c r="H285" s="30" t="e">
        <f t="shared" si="149"/>
        <v>#REF!</v>
      </c>
      <c r="I285" s="30"/>
      <c r="J285" s="30"/>
      <c r="K285" s="30"/>
      <c r="L285" s="30"/>
      <c r="M285" s="30"/>
      <c r="N285" s="30"/>
      <c r="O285" s="30"/>
      <c r="P285" s="30"/>
      <c r="Q285" s="30"/>
      <c r="R285" s="30"/>
      <c r="S285" s="30"/>
      <c r="T285" s="30"/>
      <c r="U285" s="30"/>
      <c r="V285" s="30"/>
      <c r="W285" s="30"/>
      <c r="X285" s="30"/>
      <c r="Y285" s="30"/>
      <c r="Z285" s="30"/>
      <c r="AA285" s="30"/>
      <c r="AB285" s="30"/>
      <c r="AC285" s="30"/>
      <c r="AD285" s="30"/>
      <c r="AE285" s="30"/>
      <c r="AF285" s="15">
        <f t="shared" si="144"/>
        <v>0</v>
      </c>
      <c r="AG285" s="144" t="e">
        <f t="shared" si="145"/>
        <v>#REF!</v>
      </c>
      <c r="AH285" s="144" t="e">
        <f t="shared" si="146"/>
        <v>#REF!</v>
      </c>
      <c r="AI285" s="144" t="e">
        <f t="shared" si="147"/>
        <v>#REF!</v>
      </c>
      <c r="AJ285" s="145" t="e">
        <f t="shared" si="148"/>
        <v>#REF!</v>
      </c>
    </row>
    <row r="286" spans="1:36" hidden="1" x14ac:dyDescent="0.25">
      <c r="AF286" s="15">
        <f t="shared" si="144"/>
        <v>0</v>
      </c>
      <c r="AG286" s="144" t="e">
        <f t="shared" si="145"/>
        <v>#REF!</v>
      </c>
      <c r="AH286" s="144" t="e">
        <f t="shared" si="146"/>
        <v>#REF!</v>
      </c>
      <c r="AI286" s="144" t="e">
        <f t="shared" si="147"/>
        <v>#REF!</v>
      </c>
      <c r="AJ286" s="145" t="e">
        <f t="shared" si="148"/>
        <v>#REF!</v>
      </c>
    </row>
    <row r="287" spans="1:36" ht="15.6" hidden="1" x14ac:dyDescent="0.25">
      <c r="A287" s="32" t="s">
        <v>6</v>
      </c>
      <c r="B287" s="39" t="s">
        <v>66</v>
      </c>
      <c r="AF287" s="18">
        <f t="shared" ref="C287:AF301" si="150">SUM(AF277:AF286)</f>
        <v>0</v>
      </c>
      <c r="AG287" s="145" t="e">
        <f t="shared" si="145"/>
        <v>#REF!</v>
      </c>
      <c r="AH287" s="145" t="e">
        <f t="shared" si="146"/>
        <v>#REF!</v>
      </c>
      <c r="AI287" s="145" t="e">
        <f t="shared" si="147"/>
        <v>#REF!</v>
      </c>
      <c r="AJ287" s="145" t="e">
        <f t="shared" si="148"/>
        <v>#REF!</v>
      </c>
    </row>
    <row r="288" spans="1:36" hidden="1" x14ac:dyDescent="0.25"/>
    <row r="289" spans="1:32" ht="15.6" hidden="1" x14ac:dyDescent="0.25">
      <c r="A289" s="564" t="s">
        <v>8</v>
      </c>
      <c r="B289" s="566" t="s">
        <v>67</v>
      </c>
      <c r="C289" s="554" t="str">
        <f>C8</f>
        <v>სულ დაფინანსების საჭიროება</v>
      </c>
      <c r="D289" s="555"/>
      <c r="E289" s="555"/>
      <c r="F289" s="568"/>
      <c r="G289" s="568"/>
      <c r="H289" s="556"/>
      <c r="I289" s="554"/>
      <c r="J289" s="555"/>
      <c r="K289" s="555"/>
      <c r="L289" s="568"/>
      <c r="M289" s="568"/>
      <c r="N289" s="556"/>
      <c r="O289" s="299"/>
      <c r="P289" s="299"/>
      <c r="Q289" s="554"/>
      <c r="R289" s="555"/>
      <c r="S289" s="555"/>
      <c r="T289" s="556"/>
      <c r="U289" s="554"/>
      <c r="V289" s="555"/>
      <c r="W289" s="555"/>
      <c r="X289" s="556"/>
      <c r="Y289" s="554"/>
      <c r="Z289" s="555"/>
      <c r="AA289" s="555"/>
      <c r="AB289" s="556"/>
      <c r="AC289" s="291"/>
      <c r="AD289" s="292"/>
      <c r="AE289" s="292"/>
      <c r="AF289" s="30">
        <f>AE202-AF287</f>
        <v>0</v>
      </c>
    </row>
    <row r="290" spans="1:32" hidden="1" x14ac:dyDescent="0.25">
      <c r="A290" s="565"/>
      <c r="B290" s="567"/>
      <c r="C290" s="7" t="s">
        <v>309</v>
      </c>
      <c r="D290" s="7" t="s">
        <v>310</v>
      </c>
      <c r="E290" s="7" t="s">
        <v>311</v>
      </c>
      <c r="F290" s="309"/>
      <c r="G290" s="309"/>
      <c r="H290" s="8" t="s">
        <v>0</v>
      </c>
      <c r="I290" s="7"/>
      <c r="J290" s="7"/>
      <c r="K290" s="7"/>
      <c r="L290" s="309"/>
      <c r="M290" s="309"/>
      <c r="N290" s="8"/>
      <c r="O290" s="300"/>
      <c r="P290" s="300"/>
      <c r="Q290" s="7"/>
      <c r="R290" s="7"/>
      <c r="S290" s="7"/>
      <c r="T290" s="8"/>
      <c r="U290" s="7"/>
      <c r="V290" s="7"/>
      <c r="W290" s="7"/>
      <c r="X290" s="8"/>
      <c r="Y290" s="7"/>
      <c r="Z290" s="7"/>
      <c r="AA290" s="7"/>
      <c r="AB290" s="8"/>
      <c r="AC290" s="7"/>
      <c r="AD290" s="7"/>
      <c r="AE290" s="7"/>
    </row>
    <row r="291" spans="1:32" hidden="1" x14ac:dyDescent="0.25">
      <c r="A291" s="13">
        <v>1</v>
      </c>
      <c r="B291" s="402" t="s">
        <v>49</v>
      </c>
      <c r="C291" s="14" t="e">
        <f>SUM(C265)</f>
        <v>#REF!</v>
      </c>
      <c r="D291" s="14" t="e">
        <f t="shared" ref="D291:E291" si="151">SUM(D265)</f>
        <v>#REF!</v>
      </c>
      <c r="E291" s="14" t="e">
        <f t="shared" si="151"/>
        <v>#REF!</v>
      </c>
      <c r="F291" s="316"/>
      <c r="G291" s="316"/>
      <c r="H291" s="15" t="e">
        <f t="shared" ref="H291:H300" si="152">SUM(C291:E291)</f>
        <v>#REF!</v>
      </c>
      <c r="I291" s="14"/>
      <c r="J291" s="14"/>
      <c r="K291" s="14"/>
      <c r="L291" s="316"/>
      <c r="M291" s="316"/>
      <c r="N291" s="15"/>
      <c r="O291" s="303"/>
      <c r="P291" s="303"/>
      <c r="Q291" s="14"/>
      <c r="R291" s="14"/>
      <c r="S291" s="14"/>
      <c r="T291" s="15"/>
      <c r="U291" s="14"/>
      <c r="V291" s="14"/>
      <c r="W291" s="14"/>
      <c r="X291" s="15"/>
      <c r="Y291" s="14"/>
      <c r="Z291" s="14"/>
      <c r="AA291" s="14"/>
      <c r="AB291" s="15"/>
      <c r="AC291" s="14"/>
      <c r="AD291" s="14"/>
      <c r="AE291" s="14"/>
    </row>
    <row r="292" spans="1:32" ht="28.8" hidden="1" x14ac:dyDescent="0.25">
      <c r="A292" s="13">
        <v>2</v>
      </c>
      <c r="B292" s="402" t="s">
        <v>194</v>
      </c>
      <c r="C292" s="14" t="e">
        <f>SUM(C266,C267,C268,C269,C281)</f>
        <v>#REF!</v>
      </c>
      <c r="D292" s="14" t="e">
        <f t="shared" ref="D292:E292" si="153">SUM(D266,D267,D268,D269,D281)</f>
        <v>#REF!</v>
      </c>
      <c r="E292" s="14" t="e">
        <f t="shared" si="153"/>
        <v>#REF!</v>
      </c>
      <c r="F292" s="316"/>
      <c r="G292" s="316"/>
      <c r="H292" s="15" t="e">
        <f t="shared" si="152"/>
        <v>#REF!</v>
      </c>
      <c r="I292" s="14"/>
      <c r="J292" s="14"/>
      <c r="K292" s="14"/>
      <c r="L292" s="316"/>
      <c r="M292" s="316"/>
      <c r="N292" s="15"/>
      <c r="O292" s="303"/>
      <c r="P292" s="303"/>
      <c r="Q292" s="14"/>
      <c r="R292" s="14"/>
      <c r="S292" s="14"/>
      <c r="T292" s="15"/>
      <c r="U292" s="14"/>
      <c r="V292" s="14"/>
      <c r="W292" s="14"/>
      <c r="X292" s="15"/>
      <c r="Y292" s="14"/>
      <c r="Z292" s="14"/>
      <c r="AA292" s="14"/>
      <c r="AB292" s="15"/>
      <c r="AC292" s="14"/>
      <c r="AD292" s="14"/>
      <c r="AE292" s="14"/>
    </row>
    <row r="293" spans="1:32" hidden="1" x14ac:dyDescent="0.25">
      <c r="A293" s="13">
        <v>3</v>
      </c>
      <c r="B293" s="402" t="s">
        <v>195</v>
      </c>
      <c r="C293" s="14" t="e">
        <f>SUM(C270,C271,C274)</f>
        <v>#REF!</v>
      </c>
      <c r="D293" s="14" t="e">
        <f t="shared" ref="D293:E293" si="154">SUM(D270,D271,D274)</f>
        <v>#REF!</v>
      </c>
      <c r="E293" s="14" t="e">
        <f t="shared" si="154"/>
        <v>#REF!</v>
      </c>
      <c r="F293" s="316"/>
      <c r="G293" s="316"/>
      <c r="H293" s="15" t="e">
        <f t="shared" si="152"/>
        <v>#REF!</v>
      </c>
      <c r="I293" s="14"/>
      <c r="J293" s="14"/>
      <c r="K293" s="14"/>
      <c r="L293" s="316"/>
      <c r="M293" s="316"/>
      <c r="N293" s="15"/>
      <c r="O293" s="303"/>
      <c r="P293" s="303"/>
      <c r="Q293" s="14"/>
      <c r="R293" s="14"/>
      <c r="S293" s="14"/>
      <c r="T293" s="15"/>
      <c r="U293" s="14"/>
      <c r="V293" s="14"/>
      <c r="W293" s="14"/>
      <c r="X293" s="15"/>
      <c r="Y293" s="14"/>
      <c r="Z293" s="14"/>
      <c r="AA293" s="14"/>
      <c r="AB293" s="15"/>
      <c r="AC293" s="14"/>
      <c r="AD293" s="14"/>
      <c r="AE293" s="14"/>
    </row>
    <row r="294" spans="1:32" hidden="1" x14ac:dyDescent="0.25">
      <c r="A294" s="13">
        <v>4</v>
      </c>
      <c r="B294" s="402" t="s">
        <v>68</v>
      </c>
      <c r="C294" s="14" t="e">
        <f>SUM(C272,C273)</f>
        <v>#REF!</v>
      </c>
      <c r="D294" s="14" t="e">
        <f t="shared" ref="D294:E294" si="155">SUM(D272,D273)</f>
        <v>#REF!</v>
      </c>
      <c r="E294" s="14" t="e">
        <f t="shared" si="155"/>
        <v>#REF!</v>
      </c>
      <c r="F294" s="316"/>
      <c r="G294" s="316"/>
      <c r="H294" s="15" t="e">
        <f t="shared" si="152"/>
        <v>#REF!</v>
      </c>
      <c r="I294" s="14"/>
      <c r="J294" s="14"/>
      <c r="K294" s="14"/>
      <c r="L294" s="316"/>
      <c r="M294" s="316"/>
      <c r="N294" s="15"/>
      <c r="O294" s="303"/>
      <c r="P294" s="303"/>
      <c r="Q294" s="14"/>
      <c r="R294" s="14"/>
      <c r="S294" s="14"/>
      <c r="T294" s="15"/>
      <c r="U294" s="14"/>
      <c r="V294" s="14"/>
      <c r="W294" s="14"/>
      <c r="X294" s="15"/>
      <c r="Y294" s="14"/>
      <c r="Z294" s="14"/>
      <c r="AA294" s="14"/>
      <c r="AB294" s="15"/>
      <c r="AC294" s="14"/>
      <c r="AD294" s="14"/>
      <c r="AE294" s="14"/>
    </row>
    <row r="295" spans="1:32" hidden="1" x14ac:dyDescent="0.25">
      <c r="A295" s="13">
        <v>5</v>
      </c>
      <c r="B295" s="402" t="s">
        <v>60</v>
      </c>
      <c r="C295" s="14" t="e">
        <f>SUM(C277)</f>
        <v>#REF!</v>
      </c>
      <c r="D295" s="14" t="e">
        <f t="shared" ref="D295:E295" si="156">SUM(D277)</f>
        <v>#REF!</v>
      </c>
      <c r="E295" s="14" t="e">
        <f t="shared" si="156"/>
        <v>#REF!</v>
      </c>
      <c r="F295" s="316"/>
      <c r="G295" s="316"/>
      <c r="H295" s="15" t="e">
        <f t="shared" si="152"/>
        <v>#REF!</v>
      </c>
      <c r="I295" s="14"/>
      <c r="J295" s="14"/>
      <c r="K295" s="14"/>
      <c r="L295" s="316"/>
      <c r="M295" s="316"/>
      <c r="N295" s="15"/>
      <c r="O295" s="303"/>
      <c r="P295" s="303"/>
      <c r="Q295" s="14"/>
      <c r="R295" s="14"/>
      <c r="S295" s="14"/>
      <c r="T295" s="15"/>
      <c r="U295" s="14"/>
      <c r="V295" s="14"/>
      <c r="W295" s="14"/>
      <c r="X295" s="15"/>
      <c r="Y295" s="14"/>
      <c r="Z295" s="14"/>
      <c r="AA295" s="14"/>
      <c r="AB295" s="15"/>
      <c r="AC295" s="14"/>
      <c r="AD295" s="14"/>
      <c r="AE295" s="14"/>
    </row>
    <row r="296" spans="1:32" hidden="1" x14ac:dyDescent="0.25">
      <c r="A296" s="13">
        <v>6</v>
      </c>
      <c r="B296" s="402" t="s">
        <v>69</v>
      </c>
      <c r="C296" s="14" t="e">
        <f>SUM(C264,C275,C276)</f>
        <v>#REF!</v>
      </c>
      <c r="D296" s="14" t="e">
        <f>SUM(D264,D275,D276)</f>
        <v>#REF!</v>
      </c>
      <c r="E296" s="14" t="e">
        <f>SUM(E264,E275,E276)</f>
        <v>#REF!</v>
      </c>
      <c r="F296" s="316"/>
      <c r="G296" s="316"/>
      <c r="H296" s="15" t="e">
        <f t="shared" si="152"/>
        <v>#REF!</v>
      </c>
      <c r="I296" s="14"/>
      <c r="J296" s="14"/>
      <c r="K296" s="14"/>
      <c r="L296" s="316"/>
      <c r="M296" s="316"/>
      <c r="N296" s="15"/>
      <c r="O296" s="303"/>
      <c r="P296" s="303"/>
      <c r="Q296" s="14"/>
      <c r="R296" s="14"/>
      <c r="S296" s="14"/>
      <c r="T296" s="15"/>
      <c r="U296" s="14"/>
      <c r="V296" s="14"/>
      <c r="W296" s="14"/>
      <c r="X296" s="15"/>
      <c r="Y296" s="14"/>
      <c r="Z296" s="14"/>
      <c r="AA296" s="14"/>
      <c r="AB296" s="15"/>
      <c r="AC296" s="14"/>
      <c r="AD296" s="14"/>
      <c r="AE296" s="14"/>
    </row>
    <row r="297" spans="1:32" hidden="1" x14ac:dyDescent="0.25">
      <c r="A297" s="13">
        <v>7</v>
      </c>
      <c r="B297" s="402" t="s">
        <v>61</v>
      </c>
      <c r="C297" s="14" t="e">
        <f t="shared" ref="C297:E299" si="157">SUM(C278)</f>
        <v>#REF!</v>
      </c>
      <c r="D297" s="14" t="e">
        <f t="shared" si="157"/>
        <v>#REF!</v>
      </c>
      <c r="E297" s="14" t="e">
        <f t="shared" si="157"/>
        <v>#REF!</v>
      </c>
      <c r="F297" s="316"/>
      <c r="G297" s="316"/>
      <c r="H297" s="15" t="e">
        <f t="shared" si="152"/>
        <v>#REF!</v>
      </c>
      <c r="I297" s="14"/>
      <c r="J297" s="14"/>
      <c r="K297" s="14"/>
      <c r="L297" s="316"/>
      <c r="M297" s="316"/>
      <c r="N297" s="15"/>
      <c r="O297" s="303"/>
      <c r="P297" s="303"/>
      <c r="Q297" s="14"/>
      <c r="R297" s="14"/>
      <c r="S297" s="14"/>
      <c r="T297" s="15"/>
      <c r="U297" s="14"/>
      <c r="V297" s="14"/>
      <c r="W297" s="14"/>
      <c r="X297" s="15"/>
      <c r="Y297" s="14"/>
      <c r="Z297" s="14"/>
      <c r="AA297" s="14"/>
      <c r="AB297" s="15"/>
      <c r="AC297" s="14"/>
      <c r="AD297" s="14"/>
      <c r="AE297" s="14"/>
    </row>
    <row r="298" spans="1:32" hidden="1" x14ac:dyDescent="0.25">
      <c r="A298" s="13">
        <v>8</v>
      </c>
      <c r="B298" s="402" t="s">
        <v>62</v>
      </c>
      <c r="C298" s="14" t="e">
        <f t="shared" si="157"/>
        <v>#REF!</v>
      </c>
      <c r="D298" s="14" t="e">
        <f t="shared" si="157"/>
        <v>#REF!</v>
      </c>
      <c r="E298" s="14" t="e">
        <f t="shared" si="157"/>
        <v>#REF!</v>
      </c>
      <c r="F298" s="316"/>
      <c r="G298" s="316"/>
      <c r="H298" s="15" t="e">
        <f t="shared" si="152"/>
        <v>#REF!</v>
      </c>
      <c r="I298" s="14"/>
      <c r="J298" s="14"/>
      <c r="K298" s="14"/>
      <c r="L298" s="316"/>
      <c r="M298" s="316"/>
      <c r="N298" s="15"/>
      <c r="O298" s="303"/>
      <c r="P298" s="303"/>
      <c r="Q298" s="14"/>
      <c r="R298" s="14"/>
      <c r="S298" s="14"/>
      <c r="T298" s="15"/>
      <c r="U298" s="14"/>
      <c r="V298" s="14"/>
      <c r="W298" s="14"/>
      <c r="X298" s="15"/>
      <c r="Y298" s="14"/>
      <c r="Z298" s="14"/>
      <c r="AA298" s="14"/>
      <c r="AB298" s="15"/>
      <c r="AC298" s="14"/>
      <c r="AD298" s="14"/>
      <c r="AE298" s="14"/>
    </row>
    <row r="299" spans="1:32" hidden="1" x14ac:dyDescent="0.25">
      <c r="A299" s="13">
        <v>9</v>
      </c>
      <c r="B299" s="402" t="s">
        <v>156</v>
      </c>
      <c r="C299" s="14" t="e">
        <f t="shared" si="157"/>
        <v>#REF!</v>
      </c>
      <c r="D299" s="14" t="e">
        <f t="shared" si="157"/>
        <v>#REF!</v>
      </c>
      <c r="E299" s="14" t="e">
        <f t="shared" si="157"/>
        <v>#REF!</v>
      </c>
      <c r="F299" s="316"/>
      <c r="G299" s="316"/>
      <c r="H299" s="15" t="e">
        <f t="shared" si="152"/>
        <v>#REF!</v>
      </c>
      <c r="I299" s="14"/>
      <c r="J299" s="14"/>
      <c r="K299" s="14"/>
      <c r="L299" s="316"/>
      <c r="M299" s="316"/>
      <c r="N299" s="15"/>
      <c r="O299" s="303"/>
      <c r="P299" s="303"/>
      <c r="Q299" s="14"/>
      <c r="R299" s="14"/>
      <c r="S299" s="14"/>
      <c r="T299" s="15"/>
      <c r="U299" s="14"/>
      <c r="V299" s="14"/>
      <c r="W299" s="14"/>
      <c r="X299" s="15"/>
      <c r="Y299" s="14"/>
      <c r="Z299" s="14"/>
      <c r="AA299" s="14"/>
      <c r="AB299" s="15"/>
      <c r="AC299" s="14"/>
      <c r="AD299" s="14"/>
      <c r="AE299" s="14"/>
    </row>
    <row r="300" spans="1:32" hidden="1" x14ac:dyDescent="0.25">
      <c r="A300" s="13">
        <v>10</v>
      </c>
      <c r="B300" s="402" t="s">
        <v>64</v>
      </c>
      <c r="C300" s="14" t="e">
        <f>SUM(C282)</f>
        <v>#REF!</v>
      </c>
      <c r="D300" s="14" t="e">
        <f>SUM(D282)</f>
        <v>#REF!</v>
      </c>
      <c r="E300" s="14" t="e">
        <f>SUM(E282)</f>
        <v>#REF!</v>
      </c>
      <c r="F300" s="316"/>
      <c r="G300" s="316"/>
      <c r="H300" s="15" t="e">
        <f t="shared" si="152"/>
        <v>#REF!</v>
      </c>
      <c r="I300" s="14"/>
      <c r="J300" s="14"/>
      <c r="K300" s="14"/>
      <c r="L300" s="316"/>
      <c r="M300" s="316"/>
      <c r="N300" s="15"/>
      <c r="O300" s="303"/>
      <c r="P300" s="303"/>
      <c r="Q300" s="14"/>
      <c r="R300" s="14"/>
      <c r="S300" s="14"/>
      <c r="T300" s="15"/>
      <c r="U300" s="14"/>
      <c r="V300" s="14"/>
      <c r="W300" s="14"/>
      <c r="X300" s="15"/>
      <c r="Y300" s="14"/>
      <c r="Z300" s="14"/>
      <c r="AA300" s="14"/>
      <c r="AB300" s="15"/>
      <c r="AC300" s="14"/>
      <c r="AD300" s="14"/>
      <c r="AE300" s="14"/>
    </row>
    <row r="301" spans="1:32" ht="15.6" hidden="1" x14ac:dyDescent="0.25">
      <c r="A301" s="16"/>
      <c r="B301" s="414" t="s">
        <v>37</v>
      </c>
      <c r="C301" s="17" t="e">
        <f t="shared" si="150"/>
        <v>#REF!</v>
      </c>
      <c r="D301" s="17" t="e">
        <f t="shared" si="150"/>
        <v>#REF!</v>
      </c>
      <c r="E301" s="17" t="e">
        <f t="shared" si="150"/>
        <v>#REF!</v>
      </c>
      <c r="F301" s="304"/>
      <c r="G301" s="304"/>
      <c r="H301" s="18" t="e">
        <f t="shared" si="150"/>
        <v>#REF!</v>
      </c>
      <c r="I301" s="17"/>
      <c r="J301" s="17"/>
      <c r="K301" s="17"/>
      <c r="L301" s="304"/>
      <c r="M301" s="304"/>
      <c r="N301" s="18"/>
      <c r="O301" s="305"/>
      <c r="P301" s="305"/>
      <c r="Q301" s="17"/>
      <c r="R301" s="17"/>
      <c r="S301" s="17"/>
      <c r="T301" s="18"/>
      <c r="U301" s="17"/>
      <c r="V301" s="17"/>
      <c r="W301" s="17"/>
      <c r="X301" s="18"/>
      <c r="Y301" s="17"/>
      <c r="Z301" s="17"/>
      <c r="AA301" s="17"/>
      <c r="AB301" s="18"/>
      <c r="AC301" s="17"/>
      <c r="AD301" s="17"/>
      <c r="AE301" s="17"/>
    </row>
    <row r="302" spans="1:32" hidden="1" x14ac:dyDescent="0.25"/>
    <row r="303" spans="1:32" hidden="1" x14ac:dyDescent="0.25">
      <c r="A303" s="28"/>
      <c r="B303" s="415" t="s">
        <v>1</v>
      </c>
      <c r="C303" s="30" t="e">
        <f t="shared" ref="C303:H303" si="158">C202-C301</f>
        <v>#REF!</v>
      </c>
      <c r="D303" s="30" t="e">
        <f t="shared" si="158"/>
        <v>#REF!</v>
      </c>
      <c r="E303" s="30" t="e">
        <f t="shared" si="158"/>
        <v>#REF!</v>
      </c>
      <c r="F303" s="30"/>
      <c r="G303" s="30"/>
      <c r="H303" s="30" t="e">
        <f t="shared" si="158"/>
        <v>#REF!</v>
      </c>
      <c r="I303" s="30"/>
      <c r="J303" s="30"/>
      <c r="K303" s="30"/>
      <c r="L303" s="30"/>
      <c r="M303" s="30"/>
      <c r="N303" s="30"/>
      <c r="O303" s="30"/>
      <c r="P303" s="30"/>
      <c r="Q303" s="30"/>
      <c r="R303" s="30"/>
      <c r="S303" s="30"/>
      <c r="T303" s="30"/>
      <c r="U303" s="30"/>
      <c r="V303" s="30"/>
      <c r="W303" s="30"/>
      <c r="X303" s="30"/>
      <c r="Y303" s="30"/>
      <c r="Z303" s="30"/>
      <c r="AA303" s="30"/>
      <c r="AB303" s="30"/>
      <c r="AC303" s="30"/>
      <c r="AD303" s="30"/>
      <c r="AE303" s="30"/>
    </row>
    <row r="304" spans="1:32" hidden="1" x14ac:dyDescent="0.25"/>
    <row r="305" spans="2:8" hidden="1" x14ac:dyDescent="0.25"/>
    <row r="306" spans="2:8" hidden="1" x14ac:dyDescent="0.25"/>
    <row r="307" spans="2:8" hidden="1" x14ac:dyDescent="0.25">
      <c r="B307" s="415" t="s">
        <v>225</v>
      </c>
      <c r="C307" s="284" t="e">
        <f>AVERAGE(C227:E227)</f>
        <v>#REF!</v>
      </c>
      <c r="D307" s="143"/>
    </row>
    <row r="308" spans="2:8" hidden="1" x14ac:dyDescent="0.25">
      <c r="B308" s="415" t="s">
        <v>226</v>
      </c>
      <c r="C308" s="284" t="e">
        <f>#REF!*1000</f>
        <v>#REF!</v>
      </c>
      <c r="D308" s="266"/>
    </row>
    <row r="309" spans="2:8" hidden="1" x14ac:dyDescent="0.25">
      <c r="B309" s="415" t="s">
        <v>227</v>
      </c>
      <c r="C309" s="287" t="e">
        <f>C307/C308</f>
        <v>#REF!</v>
      </c>
    </row>
    <row r="310" spans="2:8" hidden="1" x14ac:dyDescent="0.25"/>
    <row r="311" spans="2:8" hidden="1" x14ac:dyDescent="0.25">
      <c r="C311" s="288">
        <v>2016</v>
      </c>
      <c r="D311" s="288">
        <v>2017</v>
      </c>
      <c r="E311" s="288">
        <v>2018</v>
      </c>
      <c r="F311" s="288"/>
      <c r="G311" s="288"/>
      <c r="H311" s="289" t="s">
        <v>312</v>
      </c>
    </row>
    <row r="312" spans="2:8" hidden="1" x14ac:dyDescent="0.25">
      <c r="B312" s="415" t="s">
        <v>228</v>
      </c>
      <c r="C312" s="285" t="e">
        <f>I227/C227%</f>
        <v>#REF!</v>
      </c>
      <c r="D312" s="285" t="e">
        <f>J227/D227%</f>
        <v>#REF!</v>
      </c>
      <c r="E312" s="285" t="e">
        <f>K227/E227%</f>
        <v>#REF!</v>
      </c>
      <c r="F312" s="285"/>
      <c r="G312" s="285"/>
      <c r="H312" s="286" t="e">
        <f t="shared" ref="H312" si="159">N227/H227%</f>
        <v>#REF!</v>
      </c>
    </row>
    <row r="313" spans="2:8" hidden="1" x14ac:dyDescent="0.25">
      <c r="B313" s="415" t="s">
        <v>229</v>
      </c>
      <c r="C313" s="285" t="e">
        <f>P227/C227%</f>
        <v>#REF!</v>
      </c>
      <c r="D313" s="285" t="e">
        <f>Q227/D227%</f>
        <v>#REF!</v>
      </c>
      <c r="E313" s="285" t="e">
        <f>R227/E227%</f>
        <v>#REF!</v>
      </c>
      <c r="F313" s="285"/>
      <c r="G313" s="285"/>
      <c r="H313" s="286" t="e">
        <f>S227/H227%</f>
        <v>#REF!</v>
      </c>
    </row>
    <row r="314" spans="2:8" hidden="1" x14ac:dyDescent="0.25"/>
    <row r="315" spans="2:8" hidden="1" x14ac:dyDescent="0.25">
      <c r="B315" s="415" t="s">
        <v>230</v>
      </c>
      <c r="C315" s="287" t="e">
        <f>S202/AA202%</f>
        <v>#DIV/0!</v>
      </c>
    </row>
    <row r="316" spans="2:8" hidden="1" x14ac:dyDescent="0.25"/>
    <row r="317" spans="2:8" hidden="1" x14ac:dyDescent="0.25"/>
    <row r="318" spans="2:8" hidden="1" x14ac:dyDescent="0.25"/>
    <row r="319" spans="2:8" hidden="1" x14ac:dyDescent="0.25"/>
    <row r="320" spans="2:8" hidden="1" x14ac:dyDescent="0.25"/>
    <row r="321" hidden="1" x14ac:dyDescent="0.25"/>
    <row r="322" hidden="1" x14ac:dyDescent="0.25"/>
    <row r="323" hidden="1" x14ac:dyDescent="0.25"/>
    <row r="324" hidden="1" x14ac:dyDescent="0.25"/>
    <row r="325" hidden="1" x14ac:dyDescent="0.25"/>
    <row r="326" hidden="1" x14ac:dyDescent="0.25"/>
  </sheetData>
  <mergeCells count="46">
    <mergeCell ref="AG275:AJ275"/>
    <mergeCell ref="Q289:T289"/>
    <mergeCell ref="U289:X289"/>
    <mergeCell ref="Y289:AB289"/>
    <mergeCell ref="A289:A290"/>
    <mergeCell ref="B289:B290"/>
    <mergeCell ref="C289:H289"/>
    <mergeCell ref="I289:N289"/>
    <mergeCell ref="AG219:AJ219"/>
    <mergeCell ref="A262:A263"/>
    <mergeCell ref="B262:B263"/>
    <mergeCell ref="C262:H262"/>
    <mergeCell ref="I262:N262"/>
    <mergeCell ref="AG248:AJ248"/>
    <mergeCell ref="U262:X262"/>
    <mergeCell ref="Y262:AB262"/>
    <mergeCell ref="Q262:T262"/>
    <mergeCell ref="AF192:AF193"/>
    <mergeCell ref="A233:A234"/>
    <mergeCell ref="B233:B234"/>
    <mergeCell ref="C233:H233"/>
    <mergeCell ref="I233:N233"/>
    <mergeCell ref="Q233:T233"/>
    <mergeCell ref="U233:X233"/>
    <mergeCell ref="Y233:AB233"/>
    <mergeCell ref="T206:W206"/>
    <mergeCell ref="X206:AA206"/>
    <mergeCell ref="AB206:AE206"/>
    <mergeCell ref="A206:A207"/>
    <mergeCell ref="B206:B207"/>
    <mergeCell ref="C206:H206"/>
    <mergeCell ref="I206:N206"/>
    <mergeCell ref="P206:S206"/>
    <mergeCell ref="B157:B158"/>
    <mergeCell ref="C157:H157"/>
    <mergeCell ref="T8:W8"/>
    <mergeCell ref="X8:AA8"/>
    <mergeCell ref="AB8:AE8"/>
    <mergeCell ref="A122:H122"/>
    <mergeCell ref="A10:B10"/>
    <mergeCell ref="A157:A158"/>
    <mergeCell ref="A8:A9"/>
    <mergeCell ref="B8:B9"/>
    <mergeCell ref="C8:H8"/>
    <mergeCell ref="I8:N8"/>
    <mergeCell ref="P8:S8"/>
  </mergeCells>
  <pageMargins left="0.70866141732283472" right="0.70866141732283472" top="0.74803149606299213" bottom="0.74803149606299213" header="0.31496062992125984" footer="0.31496062992125984"/>
  <pageSetup paperSize="9" scale="63" orientation="landscape" r:id="rId1"/>
  <rowBreaks count="2" manualBreakCount="2">
    <brk id="112" max="7" man="1"/>
    <brk id="128"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X753"/>
  <sheetViews>
    <sheetView topLeftCell="A382" zoomScale="90" zoomScaleNormal="90" workbookViewId="0">
      <selection activeCell="D398" sqref="D398"/>
    </sheetView>
  </sheetViews>
  <sheetFormatPr defaultColWidth="9.44140625" defaultRowHeight="14.4" x14ac:dyDescent="0.3"/>
  <cols>
    <col min="1" max="1" width="10.6640625" style="76" customWidth="1"/>
    <col min="2" max="2" width="51.33203125" style="74" customWidth="1"/>
    <col min="3" max="3" width="11.6640625" style="78" customWidth="1"/>
    <col min="4" max="4" width="9.44140625" style="78"/>
    <col min="5" max="8" width="9.44140625" style="78" customWidth="1"/>
    <col min="9" max="9" width="13" style="78" customWidth="1"/>
    <col min="10" max="10" width="12.109375" style="78" bestFit="1" customWidth="1"/>
    <col min="11" max="16384" width="9.44140625" style="78"/>
  </cols>
  <sheetData>
    <row r="1" spans="1:24" x14ac:dyDescent="0.3">
      <c r="C1" s="77"/>
      <c r="D1" s="77"/>
      <c r="E1" s="77"/>
      <c r="F1" s="77"/>
      <c r="G1" s="77"/>
      <c r="H1" s="77"/>
      <c r="I1" s="77"/>
    </row>
    <row r="2" spans="1:24" s="75" customFormat="1" x14ac:dyDescent="0.25">
      <c r="A2" s="79"/>
      <c r="B2" s="34" t="str">
        <f>'TSP Summary Budget'!B2</f>
        <v>საქართველო</v>
      </c>
      <c r="C2" s="80"/>
      <c r="D2" s="80"/>
      <c r="E2" s="80"/>
      <c r="F2" s="33"/>
      <c r="G2" s="33"/>
      <c r="H2" s="33"/>
      <c r="I2" s="80"/>
      <c r="J2" s="81"/>
      <c r="K2" s="81"/>
      <c r="L2" s="34"/>
      <c r="M2" s="81"/>
      <c r="N2" s="81"/>
      <c r="O2" s="81"/>
      <c r="P2" s="81"/>
      <c r="Q2" s="81"/>
      <c r="R2" s="81"/>
      <c r="S2" s="81"/>
      <c r="T2" s="34"/>
      <c r="U2" s="81"/>
      <c r="V2" s="81"/>
      <c r="W2" s="81"/>
      <c r="X2" s="34"/>
    </row>
    <row r="3" spans="1:24" s="75" customFormat="1" x14ac:dyDescent="0.25">
      <c r="A3" s="79"/>
      <c r="B3" s="34" t="str">
        <f>'TSP Summary Budget'!B3</f>
        <v>გადაცემისა და მდგრადი განვითარების გეგმა</v>
      </c>
      <c r="C3" s="80"/>
      <c r="D3" s="80"/>
      <c r="E3" s="80"/>
      <c r="F3" s="33"/>
      <c r="G3" s="33"/>
      <c r="H3" s="33"/>
      <c r="I3" s="80"/>
      <c r="J3" s="81"/>
      <c r="K3" s="81"/>
      <c r="L3" s="34"/>
      <c r="M3" s="81"/>
      <c r="N3" s="81"/>
      <c r="O3" s="81"/>
      <c r="P3" s="81"/>
      <c r="Q3" s="81"/>
      <c r="R3" s="81"/>
      <c r="S3" s="81"/>
      <c r="T3" s="34"/>
      <c r="U3" s="81"/>
      <c r="V3" s="81"/>
      <c r="W3" s="81"/>
      <c r="X3" s="34"/>
    </row>
    <row r="4" spans="1:24" s="75" customFormat="1" x14ac:dyDescent="0.25">
      <c r="A4" s="79"/>
      <c r="B4" s="34" t="s">
        <v>241</v>
      </c>
      <c r="C4" s="80"/>
      <c r="D4" s="80"/>
      <c r="E4" s="80"/>
      <c r="F4" s="33"/>
      <c r="G4" s="33"/>
      <c r="H4" s="33"/>
      <c r="I4" s="80"/>
      <c r="J4" s="81"/>
      <c r="K4" s="81"/>
      <c r="L4" s="35"/>
      <c r="M4" s="81"/>
      <c r="N4" s="81"/>
      <c r="O4" s="81"/>
      <c r="P4" s="81"/>
      <c r="Q4" s="81"/>
      <c r="R4" s="81"/>
      <c r="S4" s="81"/>
      <c r="T4" s="34"/>
      <c r="U4" s="81"/>
      <c r="V4" s="81"/>
      <c r="W4" s="81"/>
      <c r="X4" s="34"/>
    </row>
    <row r="5" spans="1:24" s="75" customFormat="1" x14ac:dyDescent="0.25">
      <c r="A5" s="79"/>
      <c r="B5" s="34"/>
      <c r="C5" s="80"/>
      <c r="D5" s="80"/>
      <c r="E5" s="80"/>
      <c r="F5" s="33"/>
      <c r="G5" s="33"/>
      <c r="H5" s="33"/>
      <c r="I5" s="80"/>
      <c r="J5" s="81"/>
      <c r="K5" s="81"/>
      <c r="L5" s="35"/>
      <c r="M5" s="81"/>
      <c r="N5" s="81"/>
      <c r="O5" s="81"/>
      <c r="P5" s="81"/>
      <c r="Q5" s="81"/>
      <c r="R5" s="81"/>
      <c r="S5" s="81"/>
      <c r="T5" s="34"/>
      <c r="U5" s="81"/>
      <c r="V5" s="81"/>
      <c r="W5" s="81"/>
      <c r="X5" s="34"/>
    </row>
    <row r="6" spans="1:24" s="75" customFormat="1" x14ac:dyDescent="0.25">
      <c r="A6" s="79"/>
      <c r="B6" s="34" t="s">
        <v>70</v>
      </c>
      <c r="C6" s="34" t="s">
        <v>39</v>
      </c>
      <c r="D6" s="80"/>
      <c r="F6" s="33"/>
      <c r="G6" s="33"/>
      <c r="H6" s="33"/>
      <c r="J6" s="81"/>
      <c r="K6" s="81"/>
      <c r="M6" s="81"/>
      <c r="N6" s="81"/>
      <c r="O6" s="81"/>
      <c r="P6" s="81"/>
      <c r="Q6" s="81"/>
      <c r="R6" s="81"/>
      <c r="S6" s="81"/>
      <c r="T6" s="34"/>
      <c r="U6" s="81"/>
      <c r="V6" s="81"/>
      <c r="W6" s="81"/>
      <c r="X6" s="34"/>
    </row>
    <row r="7" spans="1:24" x14ac:dyDescent="0.3">
      <c r="C7" s="77"/>
      <c r="D7" s="77"/>
      <c r="E7" s="77"/>
      <c r="F7" s="77"/>
      <c r="G7" s="77"/>
      <c r="H7" s="77"/>
      <c r="I7" s="77"/>
    </row>
    <row r="8" spans="1:24" x14ac:dyDescent="0.3">
      <c r="B8" s="36" t="s">
        <v>71</v>
      </c>
      <c r="C8" s="37"/>
      <c r="D8" s="77"/>
      <c r="E8" s="77"/>
      <c r="F8" s="77"/>
      <c r="G8" s="77"/>
      <c r="H8" s="77"/>
      <c r="I8" s="77"/>
    </row>
    <row r="9" spans="1:24" x14ac:dyDescent="0.3">
      <c r="B9" s="90" t="s">
        <v>196</v>
      </c>
      <c r="C9" s="400">
        <f>[19]UC!F54</f>
        <v>10000</v>
      </c>
      <c r="D9" s="77"/>
      <c r="E9" s="227" t="s">
        <v>202</v>
      </c>
      <c r="F9" s="77"/>
      <c r="G9" s="77"/>
      <c r="H9" s="77"/>
      <c r="I9" s="77"/>
    </row>
    <row r="10" spans="1:24" x14ac:dyDescent="0.3">
      <c r="B10" s="91" t="s">
        <v>72</v>
      </c>
      <c r="C10" s="400">
        <f>[19]UC!D5</f>
        <v>800</v>
      </c>
      <c r="D10" s="77"/>
      <c r="E10" s="77"/>
      <c r="F10" s="77"/>
      <c r="G10" s="77"/>
      <c r="H10" s="77"/>
      <c r="I10" s="77"/>
    </row>
    <row r="11" spans="1:24" x14ac:dyDescent="0.3">
      <c r="B11" s="90" t="s">
        <v>261</v>
      </c>
      <c r="C11" s="400">
        <v>7000</v>
      </c>
      <c r="D11" s="77"/>
      <c r="E11" s="77"/>
      <c r="F11" s="77"/>
      <c r="G11" s="77"/>
      <c r="H11" s="77"/>
      <c r="I11" s="77"/>
    </row>
    <row r="12" spans="1:24" x14ac:dyDescent="0.3">
      <c r="B12" s="91" t="s">
        <v>73</v>
      </c>
      <c r="C12" s="400">
        <f>[19]UC!G71</f>
        <v>4600</v>
      </c>
      <c r="D12" s="77"/>
      <c r="E12" s="227" t="s">
        <v>202</v>
      </c>
      <c r="F12" s="77"/>
      <c r="G12" s="77"/>
      <c r="H12" s="77"/>
      <c r="I12" s="77"/>
    </row>
    <row r="13" spans="1:24" x14ac:dyDescent="0.3">
      <c r="B13" s="91" t="s">
        <v>74</v>
      </c>
      <c r="C13" s="400">
        <f>[19]UC!G88</f>
        <v>2900</v>
      </c>
      <c r="D13" s="77"/>
      <c r="E13" s="227" t="s">
        <v>202</v>
      </c>
      <c r="F13" s="77"/>
      <c r="G13" s="77"/>
      <c r="H13" s="77"/>
      <c r="I13" s="77"/>
    </row>
    <row r="14" spans="1:24" ht="28.8" x14ac:dyDescent="0.3">
      <c r="B14" s="91" t="s">
        <v>151</v>
      </c>
      <c r="C14" s="400">
        <f>[19]UC!G138</f>
        <v>9200</v>
      </c>
      <c r="D14" s="77"/>
      <c r="E14" s="227" t="s">
        <v>202</v>
      </c>
      <c r="F14" s="77"/>
      <c r="G14" s="77"/>
      <c r="H14" s="77"/>
      <c r="I14" s="77"/>
    </row>
    <row r="15" spans="1:24" x14ac:dyDescent="0.3">
      <c r="B15" s="91" t="s">
        <v>75</v>
      </c>
      <c r="C15" s="400">
        <f>[19]Training!G33</f>
        <v>1200</v>
      </c>
      <c r="D15" s="77"/>
      <c r="E15" s="227" t="s">
        <v>202</v>
      </c>
      <c r="F15" s="77"/>
      <c r="G15" s="77"/>
      <c r="H15" s="77"/>
      <c r="I15" s="77"/>
    </row>
    <row r="16" spans="1:24" ht="28.8" x14ac:dyDescent="0.3">
      <c r="B16" s="91" t="s">
        <v>76</v>
      </c>
      <c r="C16" s="400">
        <f>[19]UC!F100</f>
        <v>4100</v>
      </c>
      <c r="D16" s="77"/>
      <c r="E16" s="227" t="s">
        <v>202</v>
      </c>
      <c r="F16" s="77"/>
      <c r="G16" s="77"/>
      <c r="H16" s="77"/>
      <c r="I16" s="77"/>
    </row>
    <row r="17" spans="1:9" ht="28.8" x14ac:dyDescent="0.3">
      <c r="B17" s="91" t="s">
        <v>77</v>
      </c>
      <c r="C17" s="400">
        <f>[19]UC!F112</f>
        <v>2000</v>
      </c>
      <c r="D17" s="77"/>
      <c r="E17" s="227" t="s">
        <v>202</v>
      </c>
      <c r="F17" s="77"/>
      <c r="G17" s="77"/>
      <c r="H17" s="77"/>
      <c r="I17" s="77"/>
    </row>
    <row r="18" spans="1:9" x14ac:dyDescent="0.3">
      <c r="B18" s="91" t="s">
        <v>235</v>
      </c>
      <c r="C18" s="400">
        <f>[19]Training!G16</f>
        <v>600</v>
      </c>
      <c r="D18" s="77"/>
      <c r="E18" s="77"/>
      <c r="F18" s="77"/>
      <c r="G18" s="77"/>
      <c r="H18" s="77"/>
      <c r="I18" s="77"/>
    </row>
    <row r="19" spans="1:9" x14ac:dyDescent="0.3">
      <c r="B19" s="91" t="s">
        <v>143</v>
      </c>
      <c r="C19" s="400">
        <v>10000</v>
      </c>
      <c r="D19" s="77"/>
      <c r="E19" s="77"/>
      <c r="F19" s="77"/>
      <c r="G19" s="77"/>
      <c r="H19" s="77"/>
      <c r="I19" s="77"/>
    </row>
    <row r="20" spans="1:9" x14ac:dyDescent="0.3">
      <c r="C20" s="77"/>
      <c r="D20" s="77"/>
      <c r="E20" s="77"/>
      <c r="F20" s="77"/>
      <c r="G20" s="77"/>
      <c r="H20" s="77"/>
      <c r="I20" s="77"/>
    </row>
    <row r="21" spans="1:9" ht="28.8" x14ac:dyDescent="0.3">
      <c r="A21" s="138" t="s">
        <v>8</v>
      </c>
      <c r="B21" s="139" t="s">
        <v>152</v>
      </c>
      <c r="C21" s="140" t="s">
        <v>78</v>
      </c>
      <c r="D21" s="139" t="str">
        <f>'TSP Summary Budget'!C9</f>
        <v>წელი 1 (2017)</v>
      </c>
      <c r="E21" s="139" t="str">
        <f>'TSP Summary Budget'!D9</f>
        <v>წელი 2 (2018)</v>
      </c>
      <c r="F21" s="139" t="str">
        <f>'TSP Summary Budget'!E9</f>
        <v>წელი 3 (2019)</v>
      </c>
      <c r="G21" s="139" t="str">
        <f>'TSP Summary Budget'!F9</f>
        <v>წელი 4 (2020)</v>
      </c>
      <c r="H21" s="139" t="str">
        <f>'TSP Summary Budget'!G9</f>
        <v>წელი 5 (2021)</v>
      </c>
      <c r="I21" s="141" t="str">
        <f>'TSP Summary Budget'!H9</f>
        <v>სუ; 5 წელი (2017-2021)</v>
      </c>
    </row>
    <row r="22" spans="1:9" x14ac:dyDescent="0.3">
      <c r="A22" s="82"/>
      <c r="B22" s="75"/>
      <c r="C22" s="37"/>
      <c r="D22" s="77"/>
      <c r="E22" s="77"/>
      <c r="F22" s="77"/>
      <c r="G22" s="77"/>
      <c r="H22" s="77"/>
      <c r="I22" s="77"/>
    </row>
    <row r="23" spans="1:9" ht="79.5" customHeight="1" x14ac:dyDescent="0.3">
      <c r="A23" s="72" t="str">
        <f>'TSP Summary Budget'!A14</f>
        <v>1.1.1.1</v>
      </c>
      <c r="B23" s="573" t="str">
        <f>'TSP Summary Budget'!B14</f>
        <v xml:space="preserve">გაძლიერდეს კოორდინაცია ძირითად მონაწილე სუბიექტებს, შესაბამის სამთავრობო უწყებებს, საპარლამენტო კომისიებს, სამოქალაქო საზოგადოებას, ნარკოპოლიტიკის რეფორმის ეროვნულ პლატფორმას შორის </v>
      </c>
      <c r="C23" s="573"/>
      <c r="D23" s="73"/>
      <c r="E23" s="73"/>
      <c r="F23" s="73"/>
      <c r="G23" s="73"/>
      <c r="H23" s="73"/>
      <c r="I23" s="73"/>
    </row>
    <row r="24" spans="1:9" x14ac:dyDescent="0.3">
      <c r="A24" s="82"/>
      <c r="B24" s="39"/>
      <c r="C24" s="37"/>
      <c r="D24" s="41"/>
      <c r="E24" s="41"/>
      <c r="F24" s="41"/>
      <c r="G24" s="41"/>
      <c r="H24" s="41"/>
      <c r="I24" s="41"/>
    </row>
    <row r="25" spans="1:9" ht="28.8" x14ac:dyDescent="0.3">
      <c r="A25" s="110">
        <f>'TSP Summary Budget'!A15</f>
        <v>0</v>
      </c>
      <c r="B25" s="94" t="str">
        <f>'TSP Summary Budget'!B15</f>
        <v>ეროვნული კონსულტანტები, რომლებიც შეიმუშავებენ საკანონმდებლო ცვლილებებს</v>
      </c>
      <c r="C25" s="95"/>
      <c r="D25" s="96"/>
      <c r="E25" s="96"/>
      <c r="F25" s="96"/>
      <c r="G25" s="263"/>
      <c r="H25" s="263"/>
      <c r="I25" s="97"/>
    </row>
    <row r="26" spans="1:9" x14ac:dyDescent="0.3">
      <c r="A26" s="111"/>
      <c r="B26" s="112" t="s">
        <v>80</v>
      </c>
      <c r="C26" s="98"/>
      <c r="D26" s="99">
        <v>6</v>
      </c>
      <c r="E26" s="99"/>
      <c r="F26" s="99"/>
      <c r="G26" s="99"/>
      <c r="H26" s="99"/>
      <c r="I26" s="100"/>
    </row>
    <row r="27" spans="1:9" x14ac:dyDescent="0.3">
      <c r="A27" s="111"/>
      <c r="B27" s="112" t="str">
        <f>B10</f>
        <v>Average cost of national consultant per month (gross)</v>
      </c>
      <c r="C27" s="103">
        <f>C10</f>
        <v>800</v>
      </c>
      <c r="D27" s="104">
        <f>C27</f>
        <v>800</v>
      </c>
      <c r="E27" s="104">
        <f>D27</f>
        <v>800</v>
      </c>
      <c r="F27" s="104">
        <f>E27</f>
        <v>800</v>
      </c>
      <c r="G27" s="104">
        <f t="shared" ref="G27:H27" si="0">F27</f>
        <v>800</v>
      </c>
      <c r="H27" s="104">
        <f t="shared" si="0"/>
        <v>800</v>
      </c>
      <c r="I27" s="100"/>
    </row>
    <row r="28" spans="1:9" x14ac:dyDescent="0.3">
      <c r="A28" s="113"/>
      <c r="B28" s="106" t="s">
        <v>79</v>
      </c>
      <c r="C28" s="115"/>
      <c r="D28" s="108">
        <f>D26*D27</f>
        <v>4800</v>
      </c>
      <c r="E28" s="108">
        <f t="shared" ref="E28:F28" si="1">E26*E27</f>
        <v>0</v>
      </c>
      <c r="F28" s="108">
        <f t="shared" si="1"/>
        <v>0</v>
      </c>
      <c r="G28" s="108"/>
      <c r="H28" s="108"/>
      <c r="I28" s="109">
        <f>SUM(D28:H28)</f>
        <v>4800</v>
      </c>
    </row>
    <row r="29" spans="1:9" x14ac:dyDescent="0.3">
      <c r="A29" s="82"/>
      <c r="B29" s="75"/>
      <c r="C29" s="37"/>
      <c r="D29" s="77"/>
      <c r="E29" s="77"/>
      <c r="F29" s="77"/>
      <c r="G29" s="77"/>
      <c r="H29" s="77"/>
      <c r="I29" s="77"/>
    </row>
    <row r="30" spans="1:9" ht="28.8" x14ac:dyDescent="0.3">
      <c r="A30" s="110">
        <f>'TSP Summary Budget'!A16</f>
        <v>0</v>
      </c>
      <c r="B30" s="94" t="str">
        <f>'TSP Summary Budget'!B16</f>
        <v xml:space="preserve">საკოორდინაციო შეხვედრები
</v>
      </c>
      <c r="C30" s="95"/>
      <c r="D30" s="96"/>
      <c r="E30" s="96"/>
      <c r="F30" s="96"/>
      <c r="G30" s="263"/>
      <c r="H30" s="263"/>
      <c r="I30" s="97"/>
    </row>
    <row r="31" spans="1:9" x14ac:dyDescent="0.3">
      <c r="A31" s="111"/>
      <c r="B31" s="102" t="str">
        <f>B18</f>
        <v>Cost of 1  coordination meeting</v>
      </c>
      <c r="C31" s="103">
        <f>C18</f>
        <v>600</v>
      </c>
      <c r="D31" s="104">
        <f t="shared" ref="D31" si="2">C31</f>
        <v>600</v>
      </c>
      <c r="E31" s="104">
        <f t="shared" ref="E31" si="3">D31</f>
        <v>600</v>
      </c>
      <c r="F31" s="104">
        <f t="shared" ref="F31" si="4">E31</f>
        <v>600</v>
      </c>
      <c r="G31" s="104">
        <f t="shared" ref="G31" si="5">F31</f>
        <v>600</v>
      </c>
      <c r="H31" s="104">
        <f t="shared" ref="H31" si="6">G31</f>
        <v>600</v>
      </c>
      <c r="I31" s="100"/>
    </row>
    <row r="32" spans="1:9" x14ac:dyDescent="0.3">
      <c r="A32" s="111"/>
      <c r="B32" s="341" t="s">
        <v>236</v>
      </c>
      <c r="C32" s="98"/>
      <c r="D32" s="99">
        <v>4</v>
      </c>
      <c r="E32" s="99">
        <v>0</v>
      </c>
      <c r="F32" s="99">
        <v>0</v>
      </c>
      <c r="G32" s="99">
        <v>0</v>
      </c>
      <c r="H32" s="99">
        <v>0</v>
      </c>
      <c r="I32" s="100"/>
    </row>
    <row r="33" spans="1:9" x14ac:dyDescent="0.3">
      <c r="A33" s="113"/>
      <c r="B33" s="106" t="s">
        <v>79</v>
      </c>
      <c r="C33" s="115"/>
      <c r="D33" s="108">
        <f>D31*D32</f>
        <v>2400</v>
      </c>
      <c r="E33" s="108">
        <f t="shared" ref="E33:H33" si="7">E31*E32</f>
        <v>0</v>
      </c>
      <c r="F33" s="108">
        <f t="shared" si="7"/>
        <v>0</v>
      </c>
      <c r="G33" s="108">
        <f t="shared" si="7"/>
        <v>0</v>
      </c>
      <c r="H33" s="108">
        <f t="shared" si="7"/>
        <v>0</v>
      </c>
      <c r="I33" s="109">
        <f>SUM(D33:H33)</f>
        <v>2400</v>
      </c>
    </row>
    <row r="34" spans="1:9" x14ac:dyDescent="0.3">
      <c r="A34" s="82"/>
      <c r="B34" s="39"/>
      <c r="C34" s="37"/>
      <c r="D34" s="41"/>
      <c r="E34" s="41"/>
      <c r="F34" s="41"/>
      <c r="G34" s="41"/>
      <c r="H34" s="41"/>
      <c r="I34" s="41"/>
    </row>
    <row r="35" spans="1:9" ht="45" customHeight="1" x14ac:dyDescent="0.3">
      <c r="A35" s="72" t="str">
        <f>'TSP Summary Budget'!A17</f>
        <v>1.1.1.2</v>
      </c>
      <c r="B35" s="573" t="str">
        <f>'TSP Summary Budget'!B17</f>
        <v>მოხდეს პოლიტიკური ინტერვენციების მონიტორინგი და ხელშეწყობა, რათა აღმოფხვრილ იქნას საკანონმდებლო ბარიერები აივ პრევენციის და ზიანის შემცირების სერვისებზე ხელმისაწვდომობის თვალსაზრისით როგორც სამოქალაქო, ასევე სასჯელაღსრულების სექტორში</v>
      </c>
      <c r="C35" s="573"/>
      <c r="D35" s="73"/>
      <c r="E35" s="73"/>
      <c r="F35" s="73"/>
      <c r="G35" s="73"/>
      <c r="H35" s="73"/>
      <c r="I35" s="73"/>
    </row>
    <row r="36" spans="1:9" x14ac:dyDescent="0.3">
      <c r="A36" s="82"/>
      <c r="B36" s="39"/>
      <c r="C36" s="37"/>
      <c r="D36" s="41"/>
      <c r="E36" s="41"/>
      <c r="F36" s="41"/>
      <c r="G36" s="41"/>
      <c r="H36" s="41"/>
      <c r="I36" s="41"/>
    </row>
    <row r="37" spans="1:9" ht="43.2" x14ac:dyDescent="0.3">
      <c r="A37" s="93">
        <f>'TSP Summary Budget'!A18</f>
        <v>0</v>
      </c>
      <c r="B37" s="94" t="str">
        <f>'TSP Summary Budget'!B18</f>
        <v>ეროვნული კონსულტანტები, რომლებიც შეიმუშავებენ კანონქვემდებარე აქტებსა და პოლიტიკურ დოკუმენტებს</v>
      </c>
      <c r="C37" s="95"/>
      <c r="D37" s="96"/>
      <c r="E37" s="96"/>
      <c r="F37" s="96"/>
      <c r="G37" s="263"/>
      <c r="H37" s="263"/>
      <c r="I37" s="97"/>
    </row>
    <row r="38" spans="1:9" x14ac:dyDescent="0.3">
      <c r="A38" s="101"/>
      <c r="B38" s="112" t="s">
        <v>80</v>
      </c>
      <c r="C38" s="103"/>
      <c r="D38" s="104"/>
      <c r="E38" s="104">
        <v>6</v>
      </c>
      <c r="F38" s="104"/>
      <c r="G38" s="104"/>
      <c r="H38" s="104"/>
      <c r="I38" s="100"/>
    </row>
    <row r="39" spans="1:9" x14ac:dyDescent="0.3">
      <c r="A39" s="101"/>
      <c r="B39" s="102" t="str">
        <f>B10</f>
        <v>Average cost of national consultant per month (gross)</v>
      </c>
      <c r="C39" s="103">
        <f>C10</f>
        <v>800</v>
      </c>
      <c r="D39" s="104">
        <f>C39</f>
        <v>800</v>
      </c>
      <c r="E39" s="104">
        <f t="shared" ref="E39:H39" si="8">D39</f>
        <v>800</v>
      </c>
      <c r="F39" s="104">
        <f t="shared" si="8"/>
        <v>800</v>
      </c>
      <c r="G39" s="104">
        <f t="shared" si="8"/>
        <v>800</v>
      </c>
      <c r="H39" s="104">
        <f t="shared" si="8"/>
        <v>800</v>
      </c>
      <c r="I39" s="118"/>
    </row>
    <row r="40" spans="1:9" x14ac:dyDescent="0.3">
      <c r="A40" s="105"/>
      <c r="B40" s="106" t="s">
        <v>79</v>
      </c>
      <c r="C40" s="114"/>
      <c r="D40" s="108">
        <f>D38*D39</f>
        <v>0</v>
      </c>
      <c r="E40" s="108">
        <f>E38*E39</f>
        <v>4800</v>
      </c>
      <c r="F40" s="108">
        <f t="shared" ref="F40:H40" si="9">F38*F39</f>
        <v>0</v>
      </c>
      <c r="G40" s="108">
        <f t="shared" si="9"/>
        <v>0</v>
      </c>
      <c r="H40" s="108">
        <f t="shared" si="9"/>
        <v>0</v>
      </c>
      <c r="I40" s="109">
        <f>SUM(D40:H40)</f>
        <v>4800</v>
      </c>
    </row>
    <row r="41" spans="1:9" x14ac:dyDescent="0.3">
      <c r="A41" s="84"/>
      <c r="B41" s="39"/>
      <c r="C41" s="40"/>
      <c r="D41" s="41"/>
      <c r="E41" s="41"/>
      <c r="F41" s="41"/>
      <c r="G41" s="41"/>
      <c r="H41" s="41"/>
      <c r="I41" s="41"/>
    </row>
    <row r="42" spans="1:9" x14ac:dyDescent="0.3">
      <c r="A42" s="82"/>
      <c r="B42" s="39"/>
      <c r="C42" s="37"/>
      <c r="D42" s="41"/>
      <c r="E42" s="41"/>
      <c r="F42" s="41"/>
      <c r="G42" s="41"/>
      <c r="H42" s="41"/>
      <c r="I42" s="41"/>
    </row>
    <row r="43" spans="1:9" ht="31.2" customHeight="1" x14ac:dyDescent="0.3">
      <c r="A43" s="72" t="str">
        <f>'TSP Summary Budget'!A19</f>
        <v>1.1.1.3</v>
      </c>
      <c r="B43" s="573" t="str">
        <f>'TSP Summary Budget'!B19</f>
        <v>ხელი შეეწყოს „ოთხი სვეტის“ ანტინარკოტიკული პოლიტიკის, ანტინარკოტიკული სტრატეგიისა და სამოქმედო გეგმის შემუშავებასა და აღსრულებას.</v>
      </c>
      <c r="C43" s="573"/>
      <c r="D43" s="73"/>
      <c r="E43" s="73"/>
      <c r="F43" s="73"/>
      <c r="G43" s="73"/>
      <c r="H43" s="73"/>
      <c r="I43" s="73"/>
    </row>
    <row r="44" spans="1:9" x14ac:dyDescent="0.3">
      <c r="A44" s="82"/>
      <c r="B44" s="39"/>
      <c r="C44" s="37"/>
      <c r="D44" s="41"/>
      <c r="E44" s="41"/>
      <c r="F44" s="41"/>
      <c r="G44" s="41"/>
      <c r="H44" s="41"/>
      <c r="I44" s="41"/>
    </row>
    <row r="45" spans="1:9" ht="57.6" x14ac:dyDescent="0.3">
      <c r="A45" s="93">
        <f>'TSP Summary Budget'!A20</f>
        <v>0</v>
      </c>
      <c r="B45" s="94" t="str">
        <f>'TSP Summary Budget'!B20</f>
        <v>ეროვნული კონსულტანტები,  პოლიტიკის, სტრატეგიისა და სამოქმედო გეგმის და სამუშაოების მსვლელობის შესახებ ყოველწლიური ანგარიშების შემუშავება</v>
      </c>
      <c r="C45" s="95"/>
      <c r="D45" s="96"/>
      <c r="E45" s="96"/>
      <c r="F45" s="96"/>
      <c r="G45" s="263"/>
      <c r="H45" s="263"/>
      <c r="I45" s="97"/>
    </row>
    <row r="46" spans="1:9" x14ac:dyDescent="0.3">
      <c r="A46" s="101"/>
      <c r="B46" s="112" t="s">
        <v>80</v>
      </c>
      <c r="C46" s="98"/>
      <c r="D46" s="99">
        <v>0</v>
      </c>
      <c r="E46" s="99">
        <f>1*10+1*10</f>
        <v>20</v>
      </c>
      <c r="F46" s="99">
        <v>0</v>
      </c>
      <c r="G46" s="99">
        <v>0</v>
      </c>
      <c r="H46" s="99">
        <v>0</v>
      </c>
      <c r="I46" s="100"/>
    </row>
    <row r="47" spans="1:9" x14ac:dyDescent="0.3">
      <c r="A47" s="101"/>
      <c r="B47" s="112" t="str">
        <f>B10</f>
        <v>Average cost of national consultant per month (gross)</v>
      </c>
      <c r="C47" s="103">
        <f>C10</f>
        <v>800</v>
      </c>
      <c r="D47" s="104">
        <f>C47</f>
        <v>800</v>
      </c>
      <c r="E47" s="104">
        <f>D47</f>
        <v>800</v>
      </c>
      <c r="F47" s="104">
        <f>E47</f>
        <v>800</v>
      </c>
      <c r="G47" s="104">
        <f t="shared" ref="G47:H47" si="10">F47</f>
        <v>800</v>
      </c>
      <c r="H47" s="104">
        <f t="shared" si="10"/>
        <v>800</v>
      </c>
      <c r="I47" s="100"/>
    </row>
    <row r="48" spans="1:9" x14ac:dyDescent="0.3">
      <c r="A48" s="105"/>
      <c r="B48" s="106" t="s">
        <v>79</v>
      </c>
      <c r="C48" s="115"/>
      <c r="D48" s="108">
        <f>D46*D47</f>
        <v>0</v>
      </c>
      <c r="E48" s="108">
        <f t="shared" ref="E48:H48" si="11">E46*E47</f>
        <v>16000</v>
      </c>
      <c r="F48" s="108">
        <f t="shared" si="11"/>
        <v>0</v>
      </c>
      <c r="G48" s="108">
        <f t="shared" si="11"/>
        <v>0</v>
      </c>
      <c r="H48" s="108">
        <f t="shared" si="11"/>
        <v>0</v>
      </c>
      <c r="I48" s="109">
        <f>SUM(D48:H48)</f>
        <v>16000</v>
      </c>
    </row>
    <row r="49" spans="1:9" x14ac:dyDescent="0.3">
      <c r="A49" s="84"/>
      <c r="B49" s="75"/>
      <c r="C49" s="37"/>
      <c r="D49" s="77"/>
      <c r="E49" s="77"/>
      <c r="F49" s="77"/>
      <c r="G49" s="77"/>
      <c r="H49" s="77"/>
      <c r="I49" s="77"/>
    </row>
    <row r="50" spans="1:9" x14ac:dyDescent="0.3">
      <c r="A50" s="110"/>
      <c r="B50" s="94" t="str">
        <f>'TSP Summary Budget'!B21</f>
        <v>ეროვნული სემინარები</v>
      </c>
      <c r="C50" s="95"/>
      <c r="D50" s="96"/>
      <c r="E50" s="96"/>
      <c r="F50" s="96"/>
      <c r="G50" s="263"/>
      <c r="H50" s="263"/>
      <c r="I50" s="97"/>
    </row>
    <row r="51" spans="1:9" x14ac:dyDescent="0.3">
      <c r="A51" s="111"/>
      <c r="B51" s="102" t="str">
        <f>B18</f>
        <v>Cost of 1  coordination meeting</v>
      </c>
      <c r="C51" s="103">
        <f>C18</f>
        <v>600</v>
      </c>
      <c r="D51" s="104">
        <f t="shared" ref="D51" si="12">C51</f>
        <v>600</v>
      </c>
      <c r="E51" s="104">
        <f t="shared" ref="E51" si="13">D51</f>
        <v>600</v>
      </c>
      <c r="F51" s="104">
        <f t="shared" ref="F51" si="14">E51</f>
        <v>600</v>
      </c>
      <c r="G51" s="104">
        <f t="shared" ref="G51" si="15">F51</f>
        <v>600</v>
      </c>
      <c r="H51" s="104">
        <f t="shared" ref="H51" si="16">G51</f>
        <v>600</v>
      </c>
      <c r="I51" s="100"/>
    </row>
    <row r="52" spans="1:9" x14ac:dyDescent="0.3">
      <c r="A52" s="111"/>
      <c r="B52" s="341" t="s">
        <v>236</v>
      </c>
      <c r="C52" s="98"/>
      <c r="D52" s="99">
        <v>0</v>
      </c>
      <c r="E52" s="99">
        <v>2</v>
      </c>
      <c r="F52" s="99">
        <v>0</v>
      </c>
      <c r="G52" s="99">
        <v>0</v>
      </c>
      <c r="H52" s="99">
        <v>0</v>
      </c>
      <c r="I52" s="100"/>
    </row>
    <row r="53" spans="1:9" x14ac:dyDescent="0.3">
      <c r="A53" s="113"/>
      <c r="B53" s="106" t="s">
        <v>79</v>
      </c>
      <c r="C53" s="115"/>
      <c r="D53" s="108">
        <f>D51*D52</f>
        <v>0</v>
      </c>
      <c r="E53" s="108">
        <f t="shared" ref="E53:H53" si="17">E51*E52</f>
        <v>1200</v>
      </c>
      <c r="F53" s="108">
        <f t="shared" si="17"/>
        <v>0</v>
      </c>
      <c r="G53" s="108">
        <f t="shared" si="17"/>
        <v>0</v>
      </c>
      <c r="H53" s="108">
        <f t="shared" si="17"/>
        <v>0</v>
      </c>
      <c r="I53" s="109">
        <f>SUM(D53:H53)</f>
        <v>1200</v>
      </c>
    </row>
    <row r="54" spans="1:9" x14ac:dyDescent="0.3">
      <c r="A54" s="84"/>
      <c r="B54" s="75"/>
      <c r="C54" s="37"/>
      <c r="D54" s="77"/>
      <c r="E54" s="77"/>
      <c r="F54" s="77"/>
      <c r="G54" s="77"/>
      <c r="H54" s="77"/>
      <c r="I54" s="77"/>
    </row>
    <row r="55" spans="1:9" x14ac:dyDescent="0.3">
      <c r="A55" s="72" t="str">
        <f>'TSP Summary Budget'!A23</f>
        <v>1.1.2.1</v>
      </c>
      <c r="B55" s="573" t="str">
        <f>'TSP Summary Budget'!B23</f>
        <v>განხილულ იქნას სახელმწიფო შესყიდვების შესახებ კანონი და შესაბამისი რეგულაციები, რათა გამოვლინდეს პოტენციური ბარიერები, რომლებიც ხელს უშლის სამოქალაქო საზოგადოების დაკონტრაქტებას სახელმწიფო დაფინანსებით აივ და ტუბერკულოზის სერვისების გაწევის მიზნით</v>
      </c>
      <c r="C55" s="573"/>
      <c r="D55" s="73"/>
      <c r="E55" s="73"/>
      <c r="F55" s="73"/>
      <c r="G55" s="73"/>
      <c r="H55" s="73"/>
      <c r="I55" s="73"/>
    </row>
    <row r="56" spans="1:9" x14ac:dyDescent="0.3">
      <c r="A56" s="82"/>
      <c r="B56" s="39"/>
      <c r="C56" s="37"/>
      <c r="D56" s="41"/>
      <c r="E56" s="41"/>
      <c r="F56" s="41"/>
      <c r="G56" s="41"/>
      <c r="H56" s="41"/>
      <c r="I56" s="41"/>
    </row>
    <row r="57" spans="1:9" ht="28.8" x14ac:dyDescent="0.3">
      <c r="A57" s="93">
        <v>0</v>
      </c>
      <c r="B57" s="94" t="str">
        <f>'TSP Summary Budget'!B24</f>
        <v>ეროვნული კონსულტანტები, რომლებიც ახორციელებენ განხილვას</v>
      </c>
      <c r="C57" s="95"/>
      <c r="D57" s="96"/>
      <c r="E57" s="96"/>
      <c r="F57" s="96"/>
      <c r="G57" s="263"/>
      <c r="H57" s="263"/>
      <c r="I57" s="97"/>
    </row>
    <row r="58" spans="1:9" x14ac:dyDescent="0.3">
      <c r="A58" s="101"/>
      <c r="B58" s="180" t="str">
        <f>B46</f>
        <v>No. of person-months</v>
      </c>
      <c r="C58" s="103"/>
      <c r="D58" s="104">
        <v>0</v>
      </c>
      <c r="E58" s="104">
        <v>3</v>
      </c>
      <c r="F58" s="104"/>
      <c r="G58" s="104"/>
      <c r="H58" s="104"/>
      <c r="I58" s="100"/>
    </row>
    <row r="59" spans="1:9" x14ac:dyDescent="0.3">
      <c r="A59" s="101"/>
      <c r="B59" s="102" t="str">
        <f>B39</f>
        <v>Average cost of national consultant per month (gross)</v>
      </c>
      <c r="C59" s="260">
        <f>C10</f>
        <v>800</v>
      </c>
      <c r="D59" s="350">
        <f>C59</f>
        <v>800</v>
      </c>
      <c r="E59" s="350">
        <f t="shared" ref="E59:H59" si="18">D59</f>
        <v>800</v>
      </c>
      <c r="F59" s="350">
        <f t="shared" si="18"/>
        <v>800</v>
      </c>
      <c r="G59" s="350">
        <f t="shared" si="18"/>
        <v>800</v>
      </c>
      <c r="H59" s="350">
        <f t="shared" si="18"/>
        <v>800</v>
      </c>
      <c r="I59" s="100"/>
    </row>
    <row r="60" spans="1:9" x14ac:dyDescent="0.3">
      <c r="A60" s="105"/>
      <c r="B60" s="106" t="s">
        <v>79</v>
      </c>
      <c r="C60" s="107"/>
      <c r="D60" s="108">
        <f>D59*D58</f>
        <v>0</v>
      </c>
      <c r="E60" s="108">
        <f t="shared" ref="E60:H60" si="19">E59*E58</f>
        <v>2400</v>
      </c>
      <c r="F60" s="108">
        <f t="shared" si="19"/>
        <v>0</v>
      </c>
      <c r="G60" s="108">
        <f t="shared" si="19"/>
        <v>0</v>
      </c>
      <c r="H60" s="108">
        <f t="shared" si="19"/>
        <v>0</v>
      </c>
      <c r="I60" s="109">
        <f>SUM(D60:H60)</f>
        <v>2400</v>
      </c>
    </row>
    <row r="61" spans="1:9" x14ac:dyDescent="0.3">
      <c r="A61" s="84"/>
      <c r="C61" s="38"/>
      <c r="D61" s="83"/>
      <c r="E61" s="83"/>
      <c r="F61" s="83"/>
      <c r="G61" s="83"/>
      <c r="H61" s="83"/>
      <c r="I61" s="77"/>
    </row>
    <row r="62" spans="1:9" ht="28.5" customHeight="1" x14ac:dyDescent="0.3">
      <c r="A62" s="72" t="str">
        <f>'TSP Summary Budget'!A25</f>
        <v>1.1.2.2</v>
      </c>
      <c r="B62" s="573" t="str">
        <f>'TSP Summary Budget'!B25</f>
        <v xml:space="preserve"> შეფასდეს სსო/სათემო ორგანიზაციების ბარიერები და შესაძლებლობები, რათა მათ დააკმაყოფილონ სახელმწიფო შესყიდვების მოთხოვნები, ხოლო საჭიროების შემთხვევაში - შემუშავდეს და დამტკიცდეს დეტალური ოპერაციული სახელმძღვანელო, რომელშიც აღწერილი იქნება სსო/სათემო ორგანიზაციების ჯანმრთელობის მომსახურების მიწოდებაზე კონტრაქტირების წესები და პროცედურები.</v>
      </c>
      <c r="C62" s="573"/>
      <c r="D62" s="73"/>
      <c r="E62" s="73"/>
      <c r="F62" s="73"/>
      <c r="G62" s="73"/>
      <c r="H62" s="73"/>
      <c r="I62" s="73"/>
    </row>
    <row r="63" spans="1:9" x14ac:dyDescent="0.3">
      <c r="A63" s="82"/>
      <c r="B63" s="75"/>
      <c r="C63" s="37"/>
      <c r="D63" s="77"/>
      <c r="E63" s="77"/>
      <c r="F63" s="77"/>
      <c r="G63" s="77"/>
      <c r="H63" s="77"/>
      <c r="I63" s="77"/>
    </row>
    <row r="64" spans="1:9" ht="28.8" x14ac:dyDescent="0.3">
      <c r="A64" s="110">
        <f>'TSP Summary Budget'!A24</f>
        <v>0</v>
      </c>
      <c r="B64" s="94" t="str">
        <f>'TSP Summary Budget'!B26</f>
        <v>ეროვნული კონსულტანტები, სახელმძღვანელოს შეფასება და შემუშავება</v>
      </c>
      <c r="C64" s="95"/>
      <c r="D64" s="96"/>
      <c r="E64" s="96"/>
      <c r="F64" s="96"/>
      <c r="G64" s="263"/>
      <c r="H64" s="263"/>
      <c r="I64" s="97"/>
    </row>
    <row r="65" spans="1:10" x14ac:dyDescent="0.3">
      <c r="A65" s="111"/>
      <c r="B65" s="102" t="str">
        <f>B58</f>
        <v>No. of person-months</v>
      </c>
      <c r="C65" s="351"/>
      <c r="D65" s="352">
        <v>0</v>
      </c>
      <c r="E65" s="352">
        <v>6</v>
      </c>
      <c r="F65" s="352"/>
      <c r="G65" s="352"/>
      <c r="H65" s="352"/>
      <c r="I65" s="100"/>
    </row>
    <row r="66" spans="1:10" x14ac:dyDescent="0.3">
      <c r="A66" s="111"/>
      <c r="B66" s="102" t="str">
        <f>B59</f>
        <v>Average cost of national consultant per month (gross)</v>
      </c>
      <c r="C66" s="103">
        <f>C59</f>
        <v>800</v>
      </c>
      <c r="D66" s="104">
        <f>C66</f>
        <v>800</v>
      </c>
      <c r="E66" s="104">
        <f t="shared" ref="E66:H66" si="20">D66</f>
        <v>800</v>
      </c>
      <c r="F66" s="104">
        <f t="shared" si="20"/>
        <v>800</v>
      </c>
      <c r="G66" s="104">
        <f t="shared" si="20"/>
        <v>800</v>
      </c>
      <c r="H66" s="104">
        <f t="shared" si="20"/>
        <v>800</v>
      </c>
      <c r="I66" s="100"/>
    </row>
    <row r="67" spans="1:10" x14ac:dyDescent="0.3">
      <c r="A67" s="113"/>
      <c r="B67" s="106" t="s">
        <v>79</v>
      </c>
      <c r="C67" s="115"/>
      <c r="D67" s="108">
        <f>D65*D66</f>
        <v>0</v>
      </c>
      <c r="E67" s="108">
        <f t="shared" ref="E67:H67" si="21">E65*E66</f>
        <v>4800</v>
      </c>
      <c r="F67" s="108">
        <f t="shared" si="21"/>
        <v>0</v>
      </c>
      <c r="G67" s="108">
        <f t="shared" si="21"/>
        <v>0</v>
      </c>
      <c r="H67" s="108">
        <f t="shared" si="21"/>
        <v>0</v>
      </c>
      <c r="I67" s="109">
        <f>SUM(D67:H67)</f>
        <v>4800</v>
      </c>
    </row>
    <row r="68" spans="1:10" x14ac:dyDescent="0.3">
      <c r="A68" s="82"/>
      <c r="B68" s="39"/>
      <c r="C68" s="37"/>
      <c r="D68" s="41"/>
      <c r="E68" s="41"/>
      <c r="F68" s="41"/>
      <c r="G68" s="41"/>
      <c r="H68" s="41"/>
      <c r="I68" s="41"/>
    </row>
    <row r="69" spans="1:10" ht="28.8" x14ac:dyDescent="0.3">
      <c r="A69" s="110"/>
      <c r="B69" s="94" t="str">
        <f>'TSP Summary Budget'!B27</f>
        <v>ეროვნული სემინარები (სსო/სათემო ორგანიზაციებისთვის)</v>
      </c>
      <c r="C69" s="95"/>
      <c r="D69" s="96"/>
      <c r="E69" s="96"/>
      <c r="F69" s="96"/>
      <c r="G69" s="263"/>
      <c r="H69" s="263"/>
      <c r="I69" s="97"/>
    </row>
    <row r="70" spans="1:10" x14ac:dyDescent="0.3">
      <c r="A70" s="111"/>
      <c r="B70" s="102" t="str">
        <f>B15</f>
        <v>Average cost of national workshop</v>
      </c>
      <c r="C70" s="103">
        <f>C15</f>
        <v>1200</v>
      </c>
      <c r="D70" s="104">
        <f t="shared" ref="D70" si="22">C70</f>
        <v>1200</v>
      </c>
      <c r="E70" s="104">
        <f t="shared" ref="E70" si="23">D70</f>
        <v>1200</v>
      </c>
      <c r="F70" s="104">
        <f t="shared" ref="F70" si="24">E70</f>
        <v>1200</v>
      </c>
      <c r="G70" s="104">
        <f t="shared" ref="G70" si="25">F70</f>
        <v>1200</v>
      </c>
      <c r="H70" s="104">
        <f t="shared" ref="H70" si="26">G70</f>
        <v>1200</v>
      </c>
      <c r="I70" s="100"/>
    </row>
    <row r="71" spans="1:10" x14ac:dyDescent="0.3">
      <c r="A71" s="111"/>
      <c r="B71" s="341" t="s">
        <v>239</v>
      </c>
      <c r="C71" s="98"/>
      <c r="D71" s="99">
        <v>0</v>
      </c>
      <c r="E71" s="99">
        <v>2</v>
      </c>
      <c r="F71" s="99">
        <v>0</v>
      </c>
      <c r="G71" s="99">
        <v>0</v>
      </c>
      <c r="H71" s="99">
        <v>0</v>
      </c>
      <c r="I71" s="100"/>
    </row>
    <row r="72" spans="1:10" x14ac:dyDescent="0.3">
      <c r="A72" s="113"/>
      <c r="B72" s="106" t="s">
        <v>79</v>
      </c>
      <c r="C72" s="115"/>
      <c r="D72" s="108">
        <f>D70*D71</f>
        <v>0</v>
      </c>
      <c r="E72" s="108">
        <f t="shared" ref="E72" si="27">E70*E71</f>
        <v>2400</v>
      </c>
      <c r="F72" s="108">
        <f t="shared" ref="F72" si="28">F70*F71</f>
        <v>0</v>
      </c>
      <c r="G72" s="108">
        <f t="shared" ref="G72" si="29">G70*G71</f>
        <v>0</v>
      </c>
      <c r="H72" s="108">
        <f t="shared" ref="H72" si="30">H70*H71</f>
        <v>0</v>
      </c>
      <c r="I72" s="109">
        <f>SUM(D72:H72)</f>
        <v>2400</v>
      </c>
    </row>
    <row r="73" spans="1:10" x14ac:dyDescent="0.3">
      <c r="A73" s="82"/>
      <c r="B73" s="39"/>
      <c r="C73" s="37"/>
      <c r="D73" s="41"/>
      <c r="E73" s="41"/>
      <c r="F73" s="41"/>
      <c r="G73" s="41"/>
      <c r="H73" s="41"/>
      <c r="I73" s="41"/>
    </row>
    <row r="74" spans="1:10" ht="28.5" customHeight="1" x14ac:dyDescent="0.3">
      <c r="A74" s="72" t="str">
        <f>'TSP Summary Budget'!A28</f>
        <v>1.1.2.3</v>
      </c>
      <c r="B74" s="573" t="str">
        <f>'TSP Summary Budget'!B28</f>
        <v xml:space="preserve">განვითარდეს სსო/სათემო ორგანიზაციების შესაძლებლობები, მათი ქსელები და კოალიციები - ტრენინგები და ტექნიკური დახმარება მართვის, რესურსების მობილიზების საკითხებში სსო/სათემო ორგანიზაციებისთვის, რათა მათ დააკმაყოფილონ სახელმწიფო შესყიდვების მოთხოვნები. </v>
      </c>
      <c r="C74" s="573"/>
      <c r="D74" s="73"/>
      <c r="E74" s="73"/>
      <c r="F74" s="73"/>
      <c r="G74" s="73"/>
      <c r="H74" s="73"/>
      <c r="I74" s="73"/>
    </row>
    <row r="75" spans="1:10" x14ac:dyDescent="0.3">
      <c r="A75" s="82"/>
      <c r="B75" s="75"/>
      <c r="C75" s="37"/>
      <c r="D75" s="77"/>
      <c r="E75" s="77"/>
      <c r="F75" s="77"/>
      <c r="G75" s="77"/>
      <c r="H75" s="77"/>
      <c r="I75" s="77"/>
    </row>
    <row r="76" spans="1:10" ht="28.8" x14ac:dyDescent="0.3">
      <c r="A76" s="261">
        <f>'TSP Summary Budget'!A26</f>
        <v>0</v>
      </c>
      <c r="B76" s="262" t="str">
        <f>'TSP Summary Budget'!B29</f>
        <v>ტრენინგი სსო/სათემო ორგანიზაციების პერსონალისთვის</v>
      </c>
      <c r="C76" s="259"/>
      <c r="D76" s="263"/>
      <c r="E76" s="263"/>
      <c r="F76" s="263"/>
      <c r="G76" s="263"/>
      <c r="H76" s="263"/>
      <c r="I76" s="263"/>
      <c r="J76" s="264"/>
    </row>
    <row r="77" spans="1:10" x14ac:dyDescent="0.3">
      <c r="A77" s="111"/>
      <c r="B77" s="112" t="str">
        <f>B12</f>
        <v>Average cost of training, central level</v>
      </c>
      <c r="C77" s="103">
        <f>C12</f>
        <v>4600</v>
      </c>
      <c r="D77" s="104">
        <f>C77</f>
        <v>4600</v>
      </c>
      <c r="E77" s="104">
        <f t="shared" ref="E77:H77" si="31">D77</f>
        <v>4600</v>
      </c>
      <c r="F77" s="104">
        <f t="shared" si="31"/>
        <v>4600</v>
      </c>
      <c r="G77" s="104">
        <f t="shared" si="31"/>
        <v>4600</v>
      </c>
      <c r="H77" s="104">
        <f t="shared" si="31"/>
        <v>4600</v>
      </c>
      <c r="I77" s="99"/>
      <c r="J77" s="120"/>
    </row>
    <row r="78" spans="1:10" x14ac:dyDescent="0.3">
      <c r="A78" s="353"/>
      <c r="B78" s="112" t="str">
        <f>B13</f>
        <v>Average cost of training, regional level</v>
      </c>
      <c r="C78" s="103">
        <f>C13</f>
        <v>2900</v>
      </c>
      <c r="D78" s="103">
        <f>C78</f>
        <v>2900</v>
      </c>
      <c r="E78" s="103">
        <f t="shared" ref="E78:H78" si="32">D78</f>
        <v>2900</v>
      </c>
      <c r="F78" s="103">
        <f t="shared" si="32"/>
        <v>2900</v>
      </c>
      <c r="G78" s="103">
        <f t="shared" si="32"/>
        <v>2900</v>
      </c>
      <c r="H78" s="103">
        <f t="shared" si="32"/>
        <v>2900</v>
      </c>
      <c r="I78" s="99"/>
      <c r="J78" s="265"/>
    </row>
    <row r="79" spans="1:10" x14ac:dyDescent="0.3">
      <c r="A79" s="353"/>
      <c r="B79" s="112" t="s">
        <v>81</v>
      </c>
      <c r="C79" s="98"/>
      <c r="D79" s="99">
        <v>0</v>
      </c>
      <c r="E79" s="99">
        <v>2</v>
      </c>
      <c r="F79" s="99">
        <v>1</v>
      </c>
      <c r="G79" s="99"/>
      <c r="H79" s="99"/>
      <c r="I79" s="100"/>
      <c r="J79" s="265"/>
    </row>
    <row r="80" spans="1:10" x14ac:dyDescent="0.3">
      <c r="A80" s="353"/>
      <c r="B80" s="112" t="s">
        <v>82</v>
      </c>
      <c r="C80" s="98"/>
      <c r="D80" s="99">
        <v>0</v>
      </c>
      <c r="E80" s="99">
        <v>2</v>
      </c>
      <c r="F80" s="99">
        <v>2</v>
      </c>
      <c r="G80" s="99"/>
      <c r="H80" s="99"/>
      <c r="I80" s="100"/>
      <c r="J80" s="265"/>
    </row>
    <row r="81" spans="1:10" x14ac:dyDescent="0.3">
      <c r="A81" s="113"/>
      <c r="B81" s="106" t="s">
        <v>79</v>
      </c>
      <c r="C81" s="115"/>
      <c r="D81" s="108">
        <f>D77*D79+D78*D80</f>
        <v>0</v>
      </c>
      <c r="E81" s="108">
        <f t="shared" ref="E81:H81" si="33">E77*E79+E78*E80</f>
        <v>15000</v>
      </c>
      <c r="F81" s="108">
        <f t="shared" si="33"/>
        <v>10400</v>
      </c>
      <c r="G81" s="108">
        <f t="shared" si="33"/>
        <v>0</v>
      </c>
      <c r="H81" s="108">
        <f t="shared" si="33"/>
        <v>0</v>
      </c>
      <c r="I81" s="109">
        <f>SUM(D81:H81)</f>
        <v>25400</v>
      </c>
      <c r="J81" s="265"/>
    </row>
    <row r="82" spans="1:10" x14ac:dyDescent="0.3">
      <c r="A82" s="353"/>
      <c r="B82" s="112"/>
      <c r="C82" s="98"/>
      <c r="D82" s="99"/>
      <c r="E82" s="99"/>
      <c r="F82" s="99"/>
      <c r="G82" s="99"/>
      <c r="H82" s="99"/>
      <c r="I82" s="99"/>
      <c r="J82" s="265"/>
    </row>
    <row r="83" spans="1:10" ht="28.8" x14ac:dyDescent="0.3">
      <c r="A83" s="110">
        <v>0</v>
      </c>
      <c r="B83" s="94" t="str">
        <f>'TSP Summary Budget'!B30</f>
        <v>ეროვნული კონსულტანტები, სახელმწიფო შესყიდვები და ფინანსური მენეჯმენტი</v>
      </c>
      <c r="C83" s="95"/>
      <c r="D83" s="96"/>
      <c r="E83" s="96"/>
      <c r="F83" s="96"/>
      <c r="G83" s="263"/>
      <c r="H83" s="263"/>
      <c r="I83" s="97"/>
      <c r="J83" s="265"/>
    </row>
    <row r="84" spans="1:10" x14ac:dyDescent="0.3">
      <c r="A84" s="111"/>
      <c r="B84" s="102" t="str">
        <f>B77</f>
        <v>Average cost of training, central level</v>
      </c>
      <c r="C84" s="351"/>
      <c r="D84" s="352">
        <v>0</v>
      </c>
      <c r="E84" s="352">
        <v>6</v>
      </c>
      <c r="F84" s="352"/>
      <c r="G84" s="352"/>
      <c r="H84" s="352"/>
      <c r="I84" s="100"/>
      <c r="J84" s="265"/>
    </row>
    <row r="85" spans="1:10" s="67" customFormat="1" x14ac:dyDescent="0.3">
      <c r="A85" s="111"/>
      <c r="B85" s="102" t="str">
        <f>B66</f>
        <v>Average cost of national consultant per month (gross)</v>
      </c>
      <c r="C85" s="103">
        <f>C66</f>
        <v>800</v>
      </c>
      <c r="D85" s="104">
        <f>C85</f>
        <v>800</v>
      </c>
      <c r="E85" s="104">
        <f t="shared" ref="E85:H85" si="34">D85</f>
        <v>800</v>
      </c>
      <c r="F85" s="104">
        <f t="shared" si="34"/>
        <v>800</v>
      </c>
      <c r="G85" s="104">
        <f t="shared" si="34"/>
        <v>800</v>
      </c>
      <c r="H85" s="104">
        <f t="shared" si="34"/>
        <v>800</v>
      </c>
      <c r="I85" s="100"/>
      <c r="J85" s="85"/>
    </row>
    <row r="86" spans="1:10" x14ac:dyDescent="0.3">
      <c r="A86" s="113"/>
      <c r="B86" s="106" t="s">
        <v>79</v>
      </c>
      <c r="C86" s="115"/>
      <c r="D86" s="108">
        <f>D84*D85</f>
        <v>0</v>
      </c>
      <c r="E86" s="108">
        <f t="shared" ref="E86:H86" si="35">E84*E85</f>
        <v>4800</v>
      </c>
      <c r="F86" s="108">
        <f t="shared" si="35"/>
        <v>0</v>
      </c>
      <c r="G86" s="108">
        <f t="shared" si="35"/>
        <v>0</v>
      </c>
      <c r="H86" s="108">
        <f t="shared" si="35"/>
        <v>0</v>
      </c>
      <c r="I86" s="109">
        <f>SUM(D86:H86)</f>
        <v>4800</v>
      </c>
      <c r="J86" s="265"/>
    </row>
    <row r="87" spans="1:10" ht="1.65" customHeight="1" x14ac:dyDescent="0.3">
      <c r="A87" s="111"/>
      <c r="B87" s="102" t="e">
        <f>#REF!</f>
        <v>#REF!</v>
      </c>
      <c r="C87" s="103" t="e">
        <f>#REF!</f>
        <v>#REF!</v>
      </c>
      <c r="D87" s="104" t="e">
        <f t="shared" ref="D87:F87" si="36">C87</f>
        <v>#REF!</v>
      </c>
      <c r="E87" s="104" t="e">
        <f t="shared" si="36"/>
        <v>#REF!</v>
      </c>
      <c r="F87" s="104" t="e">
        <f t="shared" si="36"/>
        <v>#REF!</v>
      </c>
      <c r="G87" s="104"/>
      <c r="H87" s="104"/>
      <c r="I87" s="100"/>
      <c r="J87" s="265"/>
    </row>
    <row r="88" spans="1:10" x14ac:dyDescent="0.3">
      <c r="A88" s="111"/>
      <c r="B88" s="102"/>
      <c r="C88" s="103"/>
      <c r="D88" s="104"/>
      <c r="E88" s="104"/>
      <c r="F88" s="104"/>
      <c r="G88" s="104"/>
      <c r="H88" s="104"/>
      <c r="I88" s="100"/>
      <c r="J88" s="265"/>
    </row>
    <row r="89" spans="1:10" x14ac:dyDescent="0.3">
      <c r="A89" s="72" t="str">
        <f>'TSP Summary Budget'!A35</f>
        <v>2.1.1.1</v>
      </c>
      <c r="B89" s="573" t="str">
        <f>'TSP Summary Budget'!B35</f>
        <v xml:space="preserve">ჩატარდეს აივ პროგრამის ალოკაციური და ტექნიკური ეფექტურობის კვლევის ჩატარდება, რათა აივ სტრატეგიული დაგეგმარება განხორციელდეს გარდამავალ პერიოდში </v>
      </c>
      <c r="C89" s="573"/>
      <c r="D89" s="73"/>
      <c r="E89" s="73"/>
      <c r="F89" s="73"/>
      <c r="G89" s="73"/>
      <c r="H89" s="73"/>
      <c r="I89" s="73"/>
      <c r="J89" s="265"/>
    </row>
    <row r="90" spans="1:10" s="369" customFormat="1" x14ac:dyDescent="0.3">
      <c r="A90" s="365"/>
      <c r="B90" s="366"/>
      <c r="C90" s="366"/>
      <c r="D90" s="367"/>
      <c r="E90" s="367"/>
      <c r="F90" s="367"/>
      <c r="G90" s="367"/>
      <c r="H90" s="367"/>
      <c r="I90" s="367"/>
      <c r="J90" s="368"/>
    </row>
    <row r="91" spans="1:10" ht="28.8" x14ac:dyDescent="0.3">
      <c r="A91" s="110">
        <v>0</v>
      </c>
      <c r="B91" s="94" t="str">
        <f>'TSP Summary Budget'!B36</f>
        <v xml:space="preserve">გარე ტექნიკური დახმარება, აივ ალოკაციურობისა და ეფექტურობის კვლევა </v>
      </c>
      <c r="I91" s="100"/>
      <c r="J91" s="265"/>
    </row>
    <row r="92" spans="1:10" x14ac:dyDescent="0.3">
      <c r="A92" s="355"/>
      <c r="B92" s="341" t="str">
        <f>B9</f>
        <v>Cost of 1 external TA unit</v>
      </c>
      <c r="C92" s="103">
        <f>[19]TA!F14</f>
        <v>18200</v>
      </c>
      <c r="D92" s="104">
        <f>C92</f>
        <v>18200</v>
      </c>
      <c r="E92" s="104">
        <f>D92</f>
        <v>18200</v>
      </c>
      <c r="F92" s="104">
        <f>E92</f>
        <v>18200</v>
      </c>
      <c r="G92" s="104">
        <f t="shared" ref="G92:H92" si="37">F92</f>
        <v>18200</v>
      </c>
      <c r="H92" s="104">
        <f t="shared" si="37"/>
        <v>18200</v>
      </c>
      <c r="I92" s="100"/>
      <c r="J92" s="265"/>
    </row>
    <row r="93" spans="1:10" x14ac:dyDescent="0.3">
      <c r="A93" s="111"/>
      <c r="B93" s="354" t="s">
        <v>243</v>
      </c>
      <c r="C93" s="103"/>
      <c r="D93" s="491">
        <v>0</v>
      </c>
      <c r="E93" s="491">
        <v>2</v>
      </c>
      <c r="F93" s="491">
        <v>0</v>
      </c>
      <c r="G93" s="491">
        <v>0</v>
      </c>
      <c r="H93" s="491">
        <v>0</v>
      </c>
      <c r="I93" s="100"/>
      <c r="J93" s="265"/>
    </row>
    <row r="94" spans="1:10" x14ac:dyDescent="0.3">
      <c r="A94" s="113"/>
      <c r="B94" s="106" t="s">
        <v>79</v>
      </c>
      <c r="C94" s="114"/>
      <c r="D94" s="108">
        <f>D92*D93</f>
        <v>0</v>
      </c>
      <c r="E94" s="108">
        <f t="shared" ref="E94:H94" si="38">E92*E93</f>
        <v>36400</v>
      </c>
      <c r="F94" s="108">
        <f t="shared" si="38"/>
        <v>0</v>
      </c>
      <c r="G94" s="108">
        <f t="shared" si="38"/>
        <v>0</v>
      </c>
      <c r="H94" s="108">
        <f t="shared" si="38"/>
        <v>0</v>
      </c>
      <c r="I94" s="109">
        <f>SUM(D94:H94)</f>
        <v>36400</v>
      </c>
      <c r="J94" s="265"/>
    </row>
    <row r="95" spans="1:10" x14ac:dyDescent="0.3">
      <c r="A95" s="82"/>
      <c r="B95" s="39"/>
      <c r="C95" s="40"/>
      <c r="D95" s="41"/>
      <c r="E95" s="41"/>
      <c r="F95" s="41"/>
      <c r="G95" s="41"/>
      <c r="H95" s="41"/>
      <c r="I95" s="41"/>
    </row>
    <row r="96" spans="1:10" x14ac:dyDescent="0.3">
      <c r="A96" s="72" t="str">
        <f>'TSP Summary Budget'!A37</f>
        <v>2.1.1.2</v>
      </c>
      <c r="B96" s="573" t="str">
        <f>'TSP Summary Budget'!B37</f>
        <v>საქართველოს მთავრობის მხარდაჭერა System of Health Accounts განვითარებაში, რომელიც მოახდენს აივ დანახარჯების მონაცემების რეგულარულ, საჯარო მონიტორინგს  და შეიმუშავებს ანგარიშებს, რომლებიც საჯაროდ ხელმისაწვდომი იქნება</v>
      </c>
      <c r="C96" s="573"/>
      <c r="D96" s="73"/>
      <c r="E96" s="73"/>
      <c r="F96" s="73"/>
      <c r="G96" s="73"/>
      <c r="H96" s="73"/>
      <c r="I96" s="73"/>
    </row>
    <row r="97" spans="1:9" s="369" customFormat="1" x14ac:dyDescent="0.3">
      <c r="A97" s="365"/>
      <c r="B97" s="366"/>
      <c r="C97" s="366"/>
      <c r="D97" s="367"/>
      <c r="E97" s="367"/>
      <c r="F97" s="367"/>
      <c r="G97" s="367"/>
      <c r="H97" s="367"/>
      <c r="I97" s="367"/>
    </row>
    <row r="98" spans="1:9" ht="28.8" x14ac:dyDescent="0.3">
      <c r="A98" s="111">
        <v>0</v>
      </c>
      <c r="B98" s="358" t="str">
        <f>'TSP Summary Budget'!B38</f>
        <v>გარე ტექნიკური დახმარება, SHA შემუშავება და განხორციელება</v>
      </c>
      <c r="C98" s="103"/>
      <c r="D98" s="104"/>
      <c r="E98" s="104"/>
      <c r="F98" s="104"/>
      <c r="G98" s="104"/>
      <c r="H98" s="104"/>
      <c r="I98" s="100"/>
    </row>
    <row r="99" spans="1:9" x14ac:dyDescent="0.3">
      <c r="A99" s="111"/>
      <c r="B99" s="354" t="str">
        <f>B92</f>
        <v>Cost of 1 external TA unit</v>
      </c>
      <c r="C99" s="103">
        <f>[19]TA!F26</f>
        <v>15000</v>
      </c>
      <c r="D99" s="103">
        <v>15000</v>
      </c>
      <c r="E99" s="103">
        <f>D99</f>
        <v>15000</v>
      </c>
      <c r="F99" s="103">
        <f t="shared" ref="F99:H99" si="39">E99</f>
        <v>15000</v>
      </c>
      <c r="G99" s="103">
        <f t="shared" si="39"/>
        <v>15000</v>
      </c>
      <c r="H99" s="103">
        <f t="shared" si="39"/>
        <v>15000</v>
      </c>
      <c r="I99" s="100"/>
    </row>
    <row r="100" spans="1:9" x14ac:dyDescent="0.3">
      <c r="A100" s="111"/>
      <c r="B100" s="354" t="s">
        <v>243</v>
      </c>
      <c r="C100" s="98"/>
      <c r="D100" s="359">
        <v>0</v>
      </c>
      <c r="E100" s="359">
        <v>2</v>
      </c>
      <c r="F100" s="359">
        <v>1</v>
      </c>
      <c r="G100" s="359"/>
      <c r="H100" s="359"/>
      <c r="I100" s="100"/>
    </row>
    <row r="101" spans="1:9" x14ac:dyDescent="0.3">
      <c r="A101" s="113"/>
      <c r="B101" s="106" t="s">
        <v>79</v>
      </c>
      <c r="C101" s="114"/>
      <c r="D101" s="108">
        <f>D99*D100</f>
        <v>0</v>
      </c>
      <c r="E101" s="108">
        <f t="shared" ref="E101:H101" si="40">E99*E100</f>
        <v>30000</v>
      </c>
      <c r="F101" s="108">
        <f t="shared" si="40"/>
        <v>15000</v>
      </c>
      <c r="G101" s="108">
        <f t="shared" si="40"/>
        <v>0</v>
      </c>
      <c r="H101" s="108">
        <f t="shared" si="40"/>
        <v>0</v>
      </c>
      <c r="I101" s="109">
        <f>SUM(D101:H101)</f>
        <v>45000</v>
      </c>
    </row>
    <row r="102" spans="1:9" x14ac:dyDescent="0.3">
      <c r="A102" s="353"/>
      <c r="B102" s="356"/>
      <c r="C102" s="360"/>
      <c r="D102" s="361"/>
      <c r="E102" s="361"/>
      <c r="F102" s="361"/>
      <c r="G102" s="361"/>
      <c r="H102" s="361"/>
      <c r="I102" s="361"/>
    </row>
    <row r="103" spans="1:9" x14ac:dyDescent="0.3">
      <c r="A103" s="72" t="str">
        <f>'TSP Summary Budget'!A39</f>
        <v>2.1.1.3</v>
      </c>
      <c r="B103" s="573" t="str">
        <f>'TSP Summary Budget'!B39</f>
        <v>შესაძლებლობების განვითარების პროგრამა და ტექნიკური დახმარება შესაბამისი ადგილობრივი პერსონალისთვის,  SHA სწორი ფუნქციონირების უზრუნველსაყოფად</v>
      </c>
      <c r="C103" s="573"/>
      <c r="D103" s="73"/>
      <c r="E103" s="73"/>
      <c r="F103" s="73"/>
      <c r="G103" s="73"/>
      <c r="H103" s="73"/>
      <c r="I103" s="73"/>
    </row>
    <row r="104" spans="1:9" s="369" customFormat="1" x14ac:dyDescent="0.3">
      <c r="A104" s="365"/>
      <c r="B104" s="366"/>
      <c r="C104" s="366"/>
      <c r="D104" s="367"/>
      <c r="E104" s="367"/>
      <c r="F104" s="367"/>
      <c r="G104" s="367"/>
      <c r="H104" s="367"/>
      <c r="I104" s="367"/>
    </row>
    <row r="105" spans="1:9" ht="43.2" x14ac:dyDescent="0.3">
      <c r="A105" s="110"/>
      <c r="B105" s="94" t="str">
        <f>'TSP Summary Budget'!B40</f>
        <v xml:space="preserve"> ჯანდაცვის სამინისტროს/დაავადებათა კონტროლის ეროვნული ცენტრს პერსონალის ტრენინგი SHA წარმოებაში</v>
      </c>
      <c r="C105" s="95"/>
      <c r="D105" s="96"/>
      <c r="E105" s="96"/>
      <c r="F105" s="96"/>
      <c r="G105" s="263"/>
      <c r="H105" s="263"/>
      <c r="I105" s="97"/>
    </row>
    <row r="106" spans="1:9" ht="28.8" x14ac:dyDescent="0.3">
      <c r="A106" s="111"/>
      <c r="B106" s="102" t="str">
        <f>B14</f>
        <v>Cost of training at central level, with participation of international trainer</v>
      </c>
      <c r="C106" s="103">
        <f>[19]Training!G71</f>
        <v>2800</v>
      </c>
      <c r="D106" s="104">
        <f t="shared" ref="D106:H106" si="41">C106</f>
        <v>2800</v>
      </c>
      <c r="E106" s="104">
        <f t="shared" si="41"/>
        <v>2800</v>
      </c>
      <c r="F106" s="104">
        <f t="shared" si="41"/>
        <v>2800</v>
      </c>
      <c r="G106" s="104">
        <f t="shared" si="41"/>
        <v>2800</v>
      </c>
      <c r="H106" s="104">
        <f t="shared" si="41"/>
        <v>2800</v>
      </c>
      <c r="I106" s="100"/>
    </row>
    <row r="107" spans="1:9" x14ac:dyDescent="0.3">
      <c r="A107" s="111"/>
      <c r="B107" s="341" t="s">
        <v>246</v>
      </c>
      <c r="C107" s="351"/>
      <c r="D107" s="359">
        <v>0</v>
      </c>
      <c r="E107" s="359">
        <v>2</v>
      </c>
      <c r="F107" s="359">
        <v>0</v>
      </c>
      <c r="G107" s="359">
        <v>0</v>
      </c>
      <c r="H107" s="359">
        <v>0</v>
      </c>
      <c r="I107" s="362"/>
    </row>
    <row r="108" spans="1:9" x14ac:dyDescent="0.3">
      <c r="A108" s="113"/>
      <c r="B108" s="106" t="s">
        <v>79</v>
      </c>
      <c r="C108" s="114"/>
      <c r="D108" s="108">
        <f>D106*D107</f>
        <v>0</v>
      </c>
      <c r="E108" s="108">
        <f t="shared" ref="E108:H108" si="42">E106*E107</f>
        <v>5600</v>
      </c>
      <c r="F108" s="108">
        <f t="shared" si="42"/>
        <v>0</v>
      </c>
      <c r="G108" s="108">
        <f t="shared" si="42"/>
        <v>0</v>
      </c>
      <c r="H108" s="108">
        <f t="shared" si="42"/>
        <v>0</v>
      </c>
      <c r="I108" s="109">
        <f>SUM(D108:H108)</f>
        <v>5600</v>
      </c>
    </row>
    <row r="109" spans="1:9" x14ac:dyDescent="0.3">
      <c r="A109" s="82"/>
      <c r="B109" s="39"/>
      <c r="C109" s="40"/>
      <c r="D109" s="41"/>
      <c r="E109" s="41"/>
      <c r="F109" s="41"/>
      <c r="G109" s="41"/>
      <c r="H109" s="41"/>
      <c r="I109" s="41"/>
    </row>
    <row r="110" spans="1:9" x14ac:dyDescent="0.3">
      <c r="A110" s="72" t="str">
        <f>'TSP Summary Budget'!A41</f>
        <v>2.1.1.4</v>
      </c>
      <c r="B110" s="573" t="str">
        <f>'TSP Summary Budget'!B41</f>
        <v xml:space="preserve">ყოველწლიურად ჩატარდეს აივ/შიდსის დანახარჯების მონაცემების ანალიზი </v>
      </c>
      <c r="C110" s="573"/>
      <c r="D110" s="73"/>
      <c r="E110" s="73"/>
      <c r="F110" s="73"/>
      <c r="G110" s="73"/>
      <c r="H110" s="73"/>
      <c r="I110" s="73"/>
    </row>
    <row r="111" spans="1:9" s="369" customFormat="1" x14ac:dyDescent="0.3">
      <c r="A111" s="365"/>
      <c r="B111" s="366"/>
      <c r="C111" s="366"/>
      <c r="D111" s="367"/>
      <c r="E111" s="367"/>
      <c r="F111" s="367"/>
      <c r="G111" s="367"/>
      <c r="H111" s="367"/>
      <c r="I111" s="367"/>
    </row>
    <row r="112" spans="1:9" x14ac:dyDescent="0.3">
      <c r="A112" s="355"/>
      <c r="B112" s="364" t="str">
        <f>'TSP Summary Budget'!B42</f>
        <v>გარე ტექნიკური დახმარება ადგილობრივ თანამშრომელთათვის მონაცემთა ანალიზის საკითხში</v>
      </c>
      <c r="C112" s="98"/>
      <c r="D112" s="99"/>
      <c r="E112" s="99"/>
      <c r="F112" s="99"/>
      <c r="G112" s="99"/>
      <c r="H112" s="99"/>
      <c r="I112" s="100"/>
    </row>
    <row r="113" spans="1:9" ht="15.75" customHeight="1" x14ac:dyDescent="0.3">
      <c r="A113" s="111"/>
      <c r="B113" s="102" t="str">
        <f>B99</f>
        <v>Cost of 1 external TA unit</v>
      </c>
      <c r="C113" s="103">
        <f>C9</f>
        <v>10000</v>
      </c>
      <c r="D113" s="104">
        <f>C113</f>
        <v>10000</v>
      </c>
      <c r="E113" s="104">
        <f>D113</f>
        <v>10000</v>
      </c>
      <c r="F113" s="104">
        <f>E113</f>
        <v>10000</v>
      </c>
      <c r="G113" s="104">
        <f t="shared" ref="G113:H113" si="43">F113</f>
        <v>10000</v>
      </c>
      <c r="H113" s="104">
        <f t="shared" si="43"/>
        <v>10000</v>
      </c>
      <c r="I113" s="100"/>
    </row>
    <row r="114" spans="1:9" x14ac:dyDescent="0.3">
      <c r="A114" s="111"/>
      <c r="B114" s="354" t="s">
        <v>243</v>
      </c>
      <c r="C114" s="98"/>
      <c r="D114" s="359">
        <v>0</v>
      </c>
      <c r="E114" s="359">
        <v>0</v>
      </c>
      <c r="F114" s="359">
        <v>1</v>
      </c>
      <c r="G114" s="359">
        <v>1</v>
      </c>
      <c r="H114" s="359">
        <v>1</v>
      </c>
      <c r="I114" s="100"/>
    </row>
    <row r="115" spans="1:9" x14ac:dyDescent="0.3">
      <c r="A115" s="113"/>
      <c r="B115" s="106" t="s">
        <v>79</v>
      </c>
      <c r="C115" s="114"/>
      <c r="D115" s="108">
        <f>D113*D114</f>
        <v>0</v>
      </c>
      <c r="E115" s="108">
        <f t="shared" ref="E115:H115" si="44">E113*E114</f>
        <v>0</v>
      </c>
      <c r="F115" s="108">
        <f t="shared" si="44"/>
        <v>10000</v>
      </c>
      <c r="G115" s="108">
        <f t="shared" si="44"/>
        <v>10000</v>
      </c>
      <c r="H115" s="108">
        <f t="shared" si="44"/>
        <v>10000</v>
      </c>
      <c r="I115" s="109">
        <f>SUM(D115:H115)</f>
        <v>30000</v>
      </c>
    </row>
    <row r="116" spans="1:9" x14ac:dyDescent="0.3">
      <c r="A116" s="82"/>
      <c r="B116" s="39"/>
      <c r="C116" s="40"/>
      <c r="D116" s="41"/>
      <c r="E116" s="41"/>
      <c r="F116" s="41"/>
      <c r="G116" s="41"/>
      <c r="H116" s="41"/>
      <c r="I116" s="41"/>
    </row>
    <row r="117" spans="1:9" ht="28.5" customHeight="1" x14ac:dyDescent="0.3">
      <c r="A117" s="72" t="str">
        <f>'TSP Summary Budget'!A43</f>
        <v>2.1.1.5</v>
      </c>
      <c r="B117" s="573" t="str">
        <f>'TSP Summary Budget'!B43</f>
        <v xml:space="preserve">მოხდეს პროპორციული თანხების ალოკაცია პრევენციული პროგრამებისათვის, რომლებიც გამიზნულია KAP-ებზე, დაბალი ზღვრული მომსახურებების ჩათვლით </v>
      </c>
      <c r="C117" s="573"/>
      <c r="D117" s="73"/>
      <c r="E117" s="73"/>
      <c r="F117" s="73"/>
      <c r="G117" s="73"/>
      <c r="H117" s="73"/>
      <c r="I117" s="73"/>
    </row>
    <row r="118" spans="1:9" ht="28.5" customHeight="1" x14ac:dyDescent="0.3">
      <c r="A118" s="72" t="str">
        <f>'TSP Summary Budget'!A44</f>
        <v>2.1.1.6</v>
      </c>
      <c r="B118" s="294" t="str">
        <f>'TSP Summary Budget'!B44</f>
        <v xml:space="preserve">სახელმწიფო დაფინანსების ალოკაცია შესაბამისობაში იქნას მოყვანაილი ეპიდემიოლოგიურ პრიორიტეტებთან თითოეულ ძირითად მოწყვლად პოპულაციაში, ალოკაციური ეფექტურობის უზრუნველსაყოფად </v>
      </c>
      <c r="C118" s="294"/>
      <c r="D118" s="73"/>
      <c r="E118" s="73"/>
      <c r="F118" s="73"/>
      <c r="G118" s="73"/>
      <c r="H118" s="73"/>
      <c r="I118" s="73"/>
    </row>
    <row r="119" spans="1:9" ht="28.5" customHeight="1" x14ac:dyDescent="0.3">
      <c r="A119" s="72" t="str">
        <f>'TSP Summary Budget'!A45</f>
        <v>2.1.1.7</v>
      </c>
      <c r="B119" s="294" t="str">
        <f>'TSP Summary Budget'!B45</f>
        <v>მოდეს სახელმწიფო დაფინანსების გამოყოფა აივ-თან დაკავშირებული კვლევების მხარდასაჭერად, მათ შორის მეორე თაობის კვლევებისა (პოპულაციის ზომის განსაზღვრის კვლევები, IBBS-ები KAP-ებში)</v>
      </c>
      <c r="C119" s="294"/>
      <c r="D119" s="73"/>
      <c r="E119" s="73"/>
      <c r="F119" s="73"/>
      <c r="G119" s="73"/>
      <c r="H119" s="73"/>
      <c r="I119" s="73"/>
    </row>
    <row r="120" spans="1:9" x14ac:dyDescent="0.3">
      <c r="A120" s="82"/>
      <c r="B120" s="75"/>
      <c r="C120" s="37"/>
      <c r="D120" s="77"/>
      <c r="E120" s="77"/>
      <c r="F120" s="77"/>
      <c r="G120" s="77"/>
      <c r="H120" s="77"/>
      <c r="I120" s="77"/>
    </row>
    <row r="121" spans="1:9" ht="43.2" x14ac:dyDescent="0.3">
      <c r="A121" s="110">
        <f>'TSP Summary Budget'!A30</f>
        <v>0</v>
      </c>
      <c r="B121" s="94" t="str">
        <f>'TSP Summary Budget'!B46</f>
        <v>გარე ტექნიკური დახმარება,  ახალი NSP-ს შემუშავება ადეკვატური სახელმწიფო დაფინანსების ვალდებულებებით</v>
      </c>
      <c r="C121" s="95"/>
      <c r="D121" s="96"/>
      <c r="E121" s="96"/>
      <c r="F121" s="96"/>
      <c r="G121" s="263"/>
      <c r="H121" s="263"/>
      <c r="I121" s="97"/>
    </row>
    <row r="122" spans="1:9" ht="18.75" customHeight="1" x14ac:dyDescent="0.3">
      <c r="A122" s="111"/>
      <c r="B122" s="112" t="str">
        <f>B113</f>
        <v>Cost of 1 external TA unit</v>
      </c>
      <c r="C122" s="103">
        <f>[19]TA!F26</f>
        <v>15000</v>
      </c>
      <c r="D122" s="104">
        <f>C122</f>
        <v>15000</v>
      </c>
      <c r="E122" s="104">
        <f>D122</f>
        <v>15000</v>
      </c>
      <c r="F122" s="104">
        <f>E122</f>
        <v>15000</v>
      </c>
      <c r="G122" s="104">
        <f t="shared" ref="G122:H122" si="45">F122</f>
        <v>15000</v>
      </c>
      <c r="H122" s="104">
        <f t="shared" si="45"/>
        <v>15000</v>
      </c>
      <c r="I122" s="100"/>
    </row>
    <row r="123" spans="1:9" x14ac:dyDescent="0.3">
      <c r="A123" s="111"/>
      <c r="B123" s="354" t="s">
        <v>243</v>
      </c>
      <c r="C123" s="103"/>
      <c r="D123" s="104">
        <v>0</v>
      </c>
      <c r="E123" s="104">
        <v>1</v>
      </c>
      <c r="F123" s="104">
        <v>0</v>
      </c>
      <c r="G123" s="104">
        <v>0</v>
      </c>
      <c r="H123" s="104">
        <v>0</v>
      </c>
      <c r="I123" s="100"/>
    </row>
    <row r="124" spans="1:9" x14ac:dyDescent="0.3">
      <c r="A124" s="113"/>
      <c r="B124" s="106" t="s">
        <v>79</v>
      </c>
      <c r="C124" s="114"/>
      <c r="D124" s="108">
        <f>D122*D123</f>
        <v>0</v>
      </c>
      <c r="E124" s="108">
        <f t="shared" ref="E124:H124" si="46">E122*E123</f>
        <v>15000</v>
      </c>
      <c r="F124" s="108">
        <f t="shared" si="46"/>
        <v>0</v>
      </c>
      <c r="G124" s="108">
        <f t="shared" si="46"/>
        <v>0</v>
      </c>
      <c r="H124" s="108">
        <f t="shared" si="46"/>
        <v>0</v>
      </c>
      <c r="I124" s="109">
        <f>SUM(D124:H124)</f>
        <v>15000</v>
      </c>
    </row>
    <row r="125" spans="1:9" x14ac:dyDescent="0.3">
      <c r="A125" s="353"/>
      <c r="B125" s="356"/>
      <c r="C125" s="360"/>
      <c r="D125" s="361"/>
      <c r="E125" s="361"/>
      <c r="F125" s="361"/>
      <c r="G125" s="361"/>
      <c r="H125" s="361"/>
      <c r="I125" s="361"/>
    </row>
    <row r="126" spans="1:9" ht="86.4" x14ac:dyDescent="0.3">
      <c r="A126" s="72" t="str">
        <f>'TSP Summary Budget'!A47</f>
        <v>2.1.1.8</v>
      </c>
      <c r="B126" s="294" t="str">
        <f>'TSP Summary Budget'!B47</f>
        <v xml:space="preserve">მოხდეს თანამშრომლობა შესაბამის სამინისტროებთან (MoES, MoC, MoYS), ადგილობრივ მთავრობებთან, ქალაქების მერებთან და მუნიციპალიტეტებთან  მულტი-სექტორული  აივ-რეაგირების უზრუნველსაყოფად. </v>
      </c>
      <c r="C126" s="294"/>
      <c r="D126" s="73"/>
      <c r="E126" s="73"/>
      <c r="F126" s="73"/>
      <c r="G126" s="73"/>
      <c r="H126" s="73"/>
      <c r="I126" s="73"/>
    </row>
    <row r="127" spans="1:9" x14ac:dyDescent="0.3">
      <c r="A127" s="82"/>
      <c r="B127" s="39"/>
      <c r="C127" s="40"/>
      <c r="D127" s="41"/>
      <c r="E127" s="41"/>
      <c r="F127" s="41"/>
      <c r="G127" s="41"/>
      <c r="H127" s="41"/>
      <c r="I127" s="41"/>
    </row>
    <row r="128" spans="1:9" x14ac:dyDescent="0.3">
      <c r="A128" s="110"/>
      <c r="B128" s="116" t="str">
        <f>'TSP Summary Budget'!B48</f>
        <v>საკოორდინაციო შეხვედრები</v>
      </c>
      <c r="C128" s="95"/>
      <c r="D128" s="96"/>
      <c r="E128" s="96"/>
      <c r="F128" s="96"/>
      <c r="G128" s="263"/>
      <c r="H128" s="263"/>
      <c r="I128" s="97"/>
    </row>
    <row r="129" spans="1:9" x14ac:dyDescent="0.3">
      <c r="A129" s="111"/>
      <c r="B129" s="102" t="str">
        <f>B31</f>
        <v>Cost of 1  coordination meeting</v>
      </c>
      <c r="C129" s="103">
        <f>C18</f>
        <v>600</v>
      </c>
      <c r="D129" s="104">
        <f t="shared" ref="D129" si="47">C129</f>
        <v>600</v>
      </c>
      <c r="E129" s="104">
        <f t="shared" ref="E129" si="48">D129</f>
        <v>600</v>
      </c>
      <c r="F129" s="104">
        <f t="shared" ref="F129" si="49">E129</f>
        <v>600</v>
      </c>
      <c r="G129" s="104">
        <f t="shared" ref="G129" si="50">F129</f>
        <v>600</v>
      </c>
      <c r="H129" s="104">
        <f t="shared" ref="H129" si="51">G129</f>
        <v>600</v>
      </c>
      <c r="I129" s="100"/>
    </row>
    <row r="130" spans="1:9" x14ac:dyDescent="0.3">
      <c r="A130" s="111"/>
      <c r="B130" s="354" t="s">
        <v>252</v>
      </c>
      <c r="C130" s="103"/>
      <c r="D130" s="104">
        <v>4</v>
      </c>
      <c r="E130" s="104">
        <v>4</v>
      </c>
      <c r="F130" s="104">
        <v>4</v>
      </c>
      <c r="G130" s="104">
        <v>4</v>
      </c>
      <c r="H130" s="104">
        <v>4</v>
      </c>
      <c r="I130" s="100"/>
    </row>
    <row r="131" spans="1:9" x14ac:dyDescent="0.3">
      <c r="A131" s="113"/>
      <c r="B131" s="106" t="s">
        <v>79</v>
      </c>
      <c r="C131" s="115"/>
      <c r="D131" s="108">
        <f>D129*D130</f>
        <v>2400</v>
      </c>
      <c r="E131" s="108">
        <f t="shared" ref="E131:H131" si="52">E129*E130</f>
        <v>2400</v>
      </c>
      <c r="F131" s="108">
        <f t="shared" si="52"/>
        <v>2400</v>
      </c>
      <c r="G131" s="108">
        <f t="shared" si="52"/>
        <v>2400</v>
      </c>
      <c r="H131" s="108">
        <f t="shared" si="52"/>
        <v>2400</v>
      </c>
      <c r="I131" s="109">
        <f>SUM(D131:H131)</f>
        <v>12000</v>
      </c>
    </row>
    <row r="132" spans="1:9" x14ac:dyDescent="0.3">
      <c r="A132" s="353"/>
      <c r="B132" s="356"/>
      <c r="C132" s="98"/>
      <c r="D132" s="361"/>
      <c r="E132" s="361"/>
      <c r="F132" s="361"/>
      <c r="G132" s="361"/>
      <c r="H132" s="361"/>
      <c r="I132" s="361"/>
    </row>
    <row r="133" spans="1:9" ht="28.8" x14ac:dyDescent="0.3">
      <c r="A133" s="72" t="str">
        <f>'TSP Summary Budget'!A50</f>
        <v>2.1.2.1</v>
      </c>
      <c r="B133" s="294" t="str">
        <f>'TSP Summary Budget'!B50</f>
        <v>მოხდეს ეროვნული TB პროგრამის ფინანსური დეფიციტის თანდათანობით შევსება</v>
      </c>
      <c r="C133" s="294"/>
      <c r="D133" s="73"/>
      <c r="E133" s="73"/>
      <c r="F133" s="73"/>
      <c r="G133" s="73"/>
      <c r="H133" s="73"/>
      <c r="I133" s="73"/>
    </row>
    <row r="134" spans="1:9" x14ac:dyDescent="0.3">
      <c r="A134" s="82"/>
      <c r="B134" s="39"/>
      <c r="C134" s="37"/>
      <c r="D134" s="41"/>
      <c r="E134" s="41"/>
      <c r="F134" s="41"/>
      <c r="G134" s="41"/>
      <c r="H134" s="41"/>
      <c r="I134" s="41"/>
    </row>
    <row r="135" spans="1:9" ht="28.8" x14ac:dyDescent="0.3">
      <c r="A135" s="110">
        <v>0</v>
      </c>
      <c r="B135" s="94" t="str">
        <f>'TSP Summary Budget'!B51</f>
        <v>გარე ტექნიკური დახმარება, TB ეფექტურობის კვლევა</v>
      </c>
      <c r="C135" s="95"/>
      <c r="D135" s="96"/>
      <c r="E135" s="96"/>
      <c r="F135" s="96"/>
      <c r="G135" s="263"/>
      <c r="H135" s="263"/>
      <c r="I135" s="97"/>
    </row>
    <row r="136" spans="1:9" x14ac:dyDescent="0.3">
      <c r="A136" s="111"/>
      <c r="B136" s="112" t="s">
        <v>196</v>
      </c>
      <c r="C136" s="98">
        <v>10000</v>
      </c>
      <c r="D136" s="104">
        <v>10000</v>
      </c>
      <c r="E136" s="104">
        <v>10000</v>
      </c>
      <c r="F136" s="104">
        <v>10000</v>
      </c>
      <c r="G136" s="104">
        <v>10000</v>
      </c>
      <c r="H136" s="104">
        <v>10000</v>
      </c>
      <c r="I136" s="100"/>
    </row>
    <row r="137" spans="1:9" x14ac:dyDescent="0.3">
      <c r="A137" s="111"/>
      <c r="B137" s="112" t="s">
        <v>243</v>
      </c>
      <c r="C137" s="351"/>
      <c r="D137" s="492">
        <v>0</v>
      </c>
      <c r="E137" s="492">
        <v>1</v>
      </c>
      <c r="F137" s="492">
        <v>0</v>
      </c>
      <c r="G137" s="352"/>
      <c r="H137" s="352"/>
      <c r="I137" s="100"/>
    </row>
    <row r="138" spans="1:9" x14ac:dyDescent="0.3">
      <c r="A138" s="113"/>
      <c r="B138" s="106" t="s">
        <v>79</v>
      </c>
      <c r="C138" s="115"/>
      <c r="D138" s="108">
        <f>D137*D136</f>
        <v>0</v>
      </c>
      <c r="E138" s="108">
        <f t="shared" ref="E138:H138" si="53">E137*E136</f>
        <v>10000</v>
      </c>
      <c r="F138" s="108">
        <f t="shared" si="53"/>
        <v>0</v>
      </c>
      <c r="G138" s="108">
        <f t="shared" si="53"/>
        <v>0</v>
      </c>
      <c r="H138" s="108">
        <f t="shared" si="53"/>
        <v>0</v>
      </c>
      <c r="I138" s="109">
        <f>SUM(D138:F138)</f>
        <v>10000</v>
      </c>
    </row>
    <row r="139" spans="1:9" x14ac:dyDescent="0.3">
      <c r="A139" s="82"/>
      <c r="B139" s="39"/>
      <c r="C139" s="37"/>
      <c r="D139" s="41"/>
      <c r="E139" s="41"/>
      <c r="F139" s="41"/>
      <c r="G139" s="41"/>
      <c r="H139" s="41"/>
      <c r="I139" s="41"/>
    </row>
    <row r="140" spans="1:9" ht="25.5" customHeight="1" x14ac:dyDescent="0.3">
      <c r="A140" s="72" t="str">
        <f>'TSP Summary Budget'!A52</f>
        <v>2.1.2.2</v>
      </c>
      <c r="B140" s="573" t="str">
        <f>'TSP Summary Budget'!B52</f>
        <v>მოხდეს დაფინანსების მობილიზების უზრუნველყოფა TB პერსონალის უწყვეტი განათლებისთვის (დაფინანსების წყაროები CPD კურსებისთვის).</v>
      </c>
      <c r="C140" s="573"/>
      <c r="D140" s="73"/>
      <c r="E140" s="73"/>
      <c r="F140" s="73"/>
      <c r="G140" s="73"/>
      <c r="H140" s="73"/>
      <c r="I140" s="73"/>
    </row>
    <row r="141" spans="1:9" x14ac:dyDescent="0.3">
      <c r="A141" s="82"/>
      <c r="B141" s="39"/>
      <c r="C141" s="37"/>
      <c r="D141" s="41"/>
      <c r="E141" s="41"/>
      <c r="F141" s="41"/>
      <c r="G141" s="41"/>
      <c r="H141" s="41"/>
      <c r="I141" s="41"/>
    </row>
    <row r="142" spans="1:9" x14ac:dyDescent="0.3">
      <c r="A142" s="93"/>
      <c r="B142" s="116" t="str">
        <f>'TSP Summary Budget'!B169</f>
        <v>ადამიანური რესურსები</v>
      </c>
      <c r="C142" s="95"/>
      <c r="D142" s="96"/>
      <c r="E142" s="96"/>
      <c r="F142" s="96"/>
      <c r="G142" s="263"/>
      <c r="H142" s="263"/>
      <c r="I142" s="97"/>
    </row>
    <row r="143" spans="1:9" ht="28.8" x14ac:dyDescent="0.3">
      <c r="A143" s="101"/>
      <c r="B143" s="102" t="str">
        <f>B17</f>
        <v>Average cost of participation in international event, per person</v>
      </c>
      <c r="C143" s="103">
        <f>[21]Training!F175</f>
        <v>2000</v>
      </c>
      <c r="D143" s="104">
        <f t="shared" ref="D143:H143" si="54">C143</f>
        <v>2000</v>
      </c>
      <c r="E143" s="104">
        <f t="shared" si="54"/>
        <v>2000</v>
      </c>
      <c r="F143" s="104">
        <f t="shared" si="54"/>
        <v>2000</v>
      </c>
      <c r="G143" s="104">
        <f t="shared" si="54"/>
        <v>2000</v>
      </c>
      <c r="H143" s="104">
        <f t="shared" si="54"/>
        <v>2000</v>
      </c>
      <c r="I143" s="100"/>
    </row>
    <row r="144" spans="1:9" x14ac:dyDescent="0.3">
      <c r="A144" s="101"/>
      <c r="B144" s="102" t="s">
        <v>138</v>
      </c>
      <c r="C144" s="98"/>
      <c r="D144" s="99"/>
      <c r="E144" s="99"/>
      <c r="F144" s="99"/>
      <c r="G144" s="99">
        <v>6</v>
      </c>
      <c r="H144" s="99">
        <v>4</v>
      </c>
      <c r="I144" s="99"/>
    </row>
    <row r="145" spans="1:9" x14ac:dyDescent="0.3">
      <c r="A145" s="105"/>
      <c r="B145" s="106" t="s">
        <v>79</v>
      </c>
      <c r="C145" s="115"/>
      <c r="D145" s="108">
        <f>D143*D144</f>
        <v>0</v>
      </c>
      <c r="E145" s="108">
        <f t="shared" ref="E145:H145" si="55">E143*E144</f>
        <v>0</v>
      </c>
      <c r="F145" s="108">
        <f t="shared" si="55"/>
        <v>0</v>
      </c>
      <c r="G145" s="108">
        <f t="shared" si="55"/>
        <v>12000</v>
      </c>
      <c r="H145" s="108">
        <f t="shared" si="55"/>
        <v>8000</v>
      </c>
      <c r="I145" s="109">
        <f>SUM(D145:H145)</f>
        <v>20000</v>
      </c>
    </row>
    <row r="146" spans="1:9" x14ac:dyDescent="0.3">
      <c r="A146" s="82"/>
      <c r="B146" s="39"/>
      <c r="C146" s="37"/>
      <c r="D146" s="41"/>
      <c r="E146" s="41"/>
      <c r="F146" s="41"/>
      <c r="G146" s="41"/>
      <c r="H146" s="41"/>
      <c r="I146" s="41"/>
    </row>
    <row r="147" spans="1:9" x14ac:dyDescent="0.3">
      <c r="A147" s="110"/>
      <c r="B147" s="116" t="str">
        <f>'TSP Summary Budget'!B170</f>
        <v>ადამიანური რესურსები - აივ: სათანადო საკადრო დაკომპლექტება აივ -რეაგირების სფეროში</v>
      </c>
      <c r="C147" s="95"/>
      <c r="D147" s="96"/>
      <c r="E147" s="96"/>
      <c r="F147" s="96"/>
      <c r="G147" s="263"/>
      <c r="H147" s="263"/>
      <c r="I147" s="97"/>
    </row>
    <row r="148" spans="1:9" x14ac:dyDescent="0.3">
      <c r="A148" s="111"/>
      <c r="B148" s="102" t="str">
        <f>B12</f>
        <v>Average cost of training, central level</v>
      </c>
      <c r="C148" s="103">
        <f>[21]Training!G194</f>
        <v>5100</v>
      </c>
      <c r="D148" s="104">
        <f t="shared" ref="D148:H148" si="56">C148</f>
        <v>5100</v>
      </c>
      <c r="E148" s="104">
        <f t="shared" si="56"/>
        <v>5100</v>
      </c>
      <c r="F148" s="104">
        <f t="shared" si="56"/>
        <v>5100</v>
      </c>
      <c r="G148" s="104">
        <f t="shared" si="56"/>
        <v>5100</v>
      </c>
      <c r="H148" s="104">
        <f t="shared" si="56"/>
        <v>5100</v>
      </c>
      <c r="I148" s="100"/>
    </row>
    <row r="149" spans="1:9" x14ac:dyDescent="0.3">
      <c r="A149" s="111"/>
      <c r="B149" s="102" t="str">
        <f>B13</f>
        <v>Average cost of training, regional level</v>
      </c>
      <c r="C149" s="103"/>
      <c r="D149" s="104"/>
      <c r="E149" s="104"/>
      <c r="F149" s="104"/>
      <c r="G149" s="104"/>
      <c r="H149" s="104"/>
      <c r="I149" s="100"/>
    </row>
    <row r="150" spans="1:9" x14ac:dyDescent="0.3">
      <c r="A150" s="111"/>
      <c r="B150" s="112" t="s">
        <v>81</v>
      </c>
      <c r="C150" s="98"/>
      <c r="D150" s="99"/>
      <c r="E150" s="99"/>
      <c r="F150" s="99"/>
      <c r="G150" s="99">
        <v>1</v>
      </c>
      <c r="H150" s="99">
        <v>1</v>
      </c>
      <c r="I150" s="100"/>
    </row>
    <row r="151" spans="1:9" x14ac:dyDescent="0.3">
      <c r="A151" s="111"/>
      <c r="B151" s="112" t="s">
        <v>82</v>
      </c>
      <c r="C151" s="98"/>
      <c r="D151" s="99"/>
      <c r="E151" s="99"/>
      <c r="F151" s="99"/>
      <c r="G151" s="99"/>
      <c r="H151" s="99"/>
      <c r="I151" s="100"/>
    </row>
    <row r="152" spans="1:9" x14ac:dyDescent="0.3">
      <c r="A152" s="113"/>
      <c r="B152" s="106" t="s">
        <v>79</v>
      </c>
      <c r="C152" s="115"/>
      <c r="D152" s="108">
        <f>D148*D150+D149*D151</f>
        <v>0</v>
      </c>
      <c r="E152" s="108">
        <f t="shared" ref="E152:H152" si="57">E148*E150+E149*E151</f>
        <v>0</v>
      </c>
      <c r="F152" s="108">
        <f t="shared" si="57"/>
        <v>0</v>
      </c>
      <c r="G152" s="108">
        <f t="shared" si="57"/>
        <v>5100</v>
      </c>
      <c r="H152" s="108">
        <f t="shared" si="57"/>
        <v>5100</v>
      </c>
      <c r="I152" s="109">
        <f>SUM(D152:H152)</f>
        <v>10200</v>
      </c>
    </row>
    <row r="153" spans="1:9" x14ac:dyDescent="0.3">
      <c r="A153" s="82"/>
      <c r="B153" s="39"/>
      <c r="C153" s="37"/>
      <c r="D153" s="41"/>
      <c r="E153" s="41"/>
      <c r="F153" s="41"/>
      <c r="G153" s="41"/>
      <c r="H153" s="41"/>
      <c r="I153" s="41"/>
    </row>
    <row r="154" spans="1:9" x14ac:dyDescent="0.3">
      <c r="A154" s="110"/>
      <c r="B154" s="116" t="str">
        <f>'TSP Summary Budget'!B171</f>
        <v xml:space="preserve"> ადამიანური რესურსები - T: ადამიანური რესურსების გეგმისა და RBF მექანიზმის ფართომასშტაბიანი, ეროვნული დანერგვა ინტეგრირებული და პაციენტზე-მორგებული TB მომსახურების უზრუნველსაყოფად.  </v>
      </c>
      <c r="C154" s="95"/>
      <c r="D154" s="96"/>
      <c r="E154" s="96"/>
      <c r="F154" s="96"/>
      <c r="G154" s="263"/>
      <c r="H154" s="263"/>
      <c r="I154" s="97"/>
    </row>
    <row r="155" spans="1:9" x14ac:dyDescent="0.3">
      <c r="A155" s="111"/>
      <c r="B155" s="102" t="str">
        <f>B12</f>
        <v>Average cost of training, central level</v>
      </c>
      <c r="C155" s="103">
        <f>[21]Training!G213</f>
        <v>4400</v>
      </c>
      <c r="D155" s="104">
        <f t="shared" ref="D155:H156" si="58">C155</f>
        <v>4400</v>
      </c>
      <c r="E155" s="104">
        <f t="shared" si="58"/>
        <v>4400</v>
      </c>
      <c r="F155" s="104">
        <f t="shared" si="58"/>
        <v>4400</v>
      </c>
      <c r="G155" s="104">
        <f t="shared" si="58"/>
        <v>4400</v>
      </c>
      <c r="H155" s="104">
        <f t="shared" si="58"/>
        <v>4400</v>
      </c>
      <c r="I155" s="100"/>
    </row>
    <row r="156" spans="1:9" x14ac:dyDescent="0.3">
      <c r="A156" s="111"/>
      <c r="B156" s="102" t="str">
        <f>B13</f>
        <v>Average cost of training, regional level</v>
      </c>
      <c r="C156" s="103">
        <f>[21]Training!G230</f>
        <v>3800</v>
      </c>
      <c r="D156" s="104">
        <f t="shared" si="58"/>
        <v>3800</v>
      </c>
      <c r="E156" s="104">
        <f t="shared" si="58"/>
        <v>3800</v>
      </c>
      <c r="F156" s="104">
        <f t="shared" si="58"/>
        <v>3800</v>
      </c>
      <c r="G156" s="104">
        <f t="shared" si="58"/>
        <v>3800</v>
      </c>
      <c r="H156" s="104">
        <f t="shared" si="58"/>
        <v>3800</v>
      </c>
      <c r="I156" s="100"/>
    </row>
    <row r="157" spans="1:9" x14ac:dyDescent="0.3">
      <c r="A157" s="111"/>
      <c r="B157" s="112" t="s">
        <v>81</v>
      </c>
      <c r="C157" s="98"/>
      <c r="D157" s="99"/>
      <c r="E157" s="99"/>
      <c r="F157" s="99"/>
      <c r="G157" s="99">
        <v>2</v>
      </c>
      <c r="H157" s="99">
        <v>1</v>
      </c>
      <c r="I157" s="100"/>
    </row>
    <row r="158" spans="1:9" x14ac:dyDescent="0.3">
      <c r="A158" s="111"/>
      <c r="B158" s="112" t="s">
        <v>82</v>
      </c>
      <c r="C158" s="98"/>
      <c r="D158" s="99"/>
      <c r="E158" s="99"/>
      <c r="F158" s="99"/>
      <c r="G158" s="99">
        <v>4</v>
      </c>
      <c r="H158" s="99">
        <v>4</v>
      </c>
      <c r="I158" s="100"/>
    </row>
    <row r="159" spans="1:9" x14ac:dyDescent="0.3">
      <c r="A159" s="113"/>
      <c r="B159" s="106" t="s">
        <v>79</v>
      </c>
      <c r="C159" s="115"/>
      <c r="D159" s="108">
        <f>D155*D157+D156*D158</f>
        <v>0</v>
      </c>
      <c r="E159" s="108">
        <f t="shared" ref="E159:H159" si="59">E155*E157+E156*E158</f>
        <v>0</v>
      </c>
      <c r="F159" s="108">
        <f t="shared" si="59"/>
        <v>0</v>
      </c>
      <c r="G159" s="108">
        <f t="shared" si="59"/>
        <v>24000</v>
      </c>
      <c r="H159" s="108">
        <f t="shared" si="59"/>
        <v>19600</v>
      </c>
      <c r="I159" s="109">
        <f>SUM(D159:H159)</f>
        <v>43600</v>
      </c>
    </row>
    <row r="160" spans="1:9" x14ac:dyDescent="0.3">
      <c r="A160" s="82"/>
      <c r="B160" s="39"/>
      <c r="C160" s="37"/>
      <c r="D160" s="41"/>
      <c r="E160" s="41"/>
      <c r="F160" s="41"/>
      <c r="G160" s="41"/>
      <c r="H160" s="41"/>
      <c r="I160" s="41"/>
    </row>
    <row r="161" spans="1:11" x14ac:dyDescent="0.3">
      <c r="A161" s="110"/>
      <c r="B161" s="116" t="str">
        <f>'TSP Summary Budget'!B172</f>
        <v>ადამიანური რესურსები - აივ: სათანადო საკადრო დაკომპლექტება აივ -რაგირების სფეროში</v>
      </c>
      <c r="C161" s="95"/>
      <c r="D161" s="96"/>
      <c r="E161" s="96"/>
      <c r="F161" s="96"/>
      <c r="G161" s="263"/>
      <c r="H161" s="263"/>
      <c r="I161" s="97"/>
    </row>
    <row r="162" spans="1:11" x14ac:dyDescent="0.3">
      <c r="A162" s="111"/>
      <c r="B162" s="102" t="str">
        <f>B12</f>
        <v>Average cost of training, central level</v>
      </c>
      <c r="C162" s="103"/>
      <c r="D162" s="104"/>
      <c r="E162" s="104"/>
      <c r="F162" s="104"/>
      <c r="G162" s="104"/>
      <c r="H162" s="104"/>
      <c r="I162" s="100"/>
    </row>
    <row r="163" spans="1:11" x14ac:dyDescent="0.3">
      <c r="A163" s="111"/>
      <c r="B163" s="117" t="str">
        <f>B13</f>
        <v>Average cost of training, regional level</v>
      </c>
      <c r="C163" s="103">
        <f>[21]Training!G249</f>
        <v>2800</v>
      </c>
      <c r="D163" s="104">
        <f t="shared" ref="D163:H163" si="60">C163</f>
        <v>2800</v>
      </c>
      <c r="E163" s="104">
        <f t="shared" si="60"/>
        <v>2800</v>
      </c>
      <c r="F163" s="104">
        <f t="shared" si="60"/>
        <v>2800</v>
      </c>
      <c r="G163" s="104">
        <f t="shared" si="60"/>
        <v>2800</v>
      </c>
      <c r="H163" s="104">
        <f t="shared" si="60"/>
        <v>2800</v>
      </c>
      <c r="I163" s="100"/>
    </row>
    <row r="164" spans="1:11" x14ac:dyDescent="0.3">
      <c r="A164" s="111"/>
      <c r="B164" s="112" t="s">
        <v>81</v>
      </c>
      <c r="C164" s="98"/>
      <c r="D164" s="99"/>
      <c r="E164" s="99"/>
      <c r="F164" s="99"/>
      <c r="G164" s="99"/>
      <c r="H164" s="99"/>
      <c r="I164" s="100"/>
    </row>
    <row r="165" spans="1:11" x14ac:dyDescent="0.3">
      <c r="A165" s="111"/>
      <c r="B165" s="112" t="s">
        <v>82</v>
      </c>
      <c r="C165" s="98"/>
      <c r="D165" s="99"/>
      <c r="E165" s="99"/>
      <c r="F165" s="99"/>
      <c r="G165" s="99">
        <v>16</v>
      </c>
      <c r="H165" s="99">
        <v>16</v>
      </c>
      <c r="I165" s="100"/>
    </row>
    <row r="166" spans="1:11" x14ac:dyDescent="0.3">
      <c r="A166" s="113"/>
      <c r="B166" s="106" t="s">
        <v>79</v>
      </c>
      <c r="C166" s="115"/>
      <c r="D166" s="108">
        <f>D162*D164+D163*D165</f>
        <v>0</v>
      </c>
      <c r="E166" s="108">
        <f t="shared" ref="E166:H166" si="61">E162*E164+E163*E165</f>
        <v>0</v>
      </c>
      <c r="F166" s="108">
        <f t="shared" si="61"/>
        <v>0</v>
      </c>
      <c r="G166" s="108">
        <f t="shared" si="61"/>
        <v>44800</v>
      </c>
      <c r="H166" s="108">
        <f t="shared" si="61"/>
        <v>44800</v>
      </c>
      <c r="I166" s="109">
        <f>SUM(D166:H166)</f>
        <v>89600</v>
      </c>
    </row>
    <row r="167" spans="1:11" x14ac:dyDescent="0.3">
      <c r="A167" s="82"/>
      <c r="B167" s="39"/>
      <c r="C167" s="37"/>
      <c r="D167" s="41"/>
      <c r="E167" s="41"/>
      <c r="F167" s="41"/>
      <c r="G167" s="41"/>
      <c r="H167" s="41"/>
      <c r="I167" s="41"/>
    </row>
    <row r="168" spans="1:11" x14ac:dyDescent="0.3">
      <c r="A168" s="110"/>
      <c r="B168" s="116" t="str">
        <f>'TSP Summary Budget'!B173</f>
        <v>ჯანდაცვის საინფორმაციო სისტემა</v>
      </c>
      <c r="C168" s="95"/>
      <c r="D168" s="96"/>
      <c r="E168" s="96"/>
      <c r="F168" s="96"/>
      <c r="G168" s="263"/>
      <c r="H168" s="263"/>
      <c r="I168" s="97"/>
    </row>
    <row r="169" spans="1:11" x14ac:dyDescent="0.3">
      <c r="A169" s="111"/>
      <c r="B169" s="102" t="str">
        <f>B12</f>
        <v>Average cost of training, central level</v>
      </c>
      <c r="C169" s="103">
        <f>[21]Training!G268</f>
        <v>2900</v>
      </c>
      <c r="D169" s="104">
        <f t="shared" ref="D169:H170" si="62">C169</f>
        <v>2900</v>
      </c>
      <c r="E169" s="104">
        <f t="shared" si="62"/>
        <v>2900</v>
      </c>
      <c r="F169" s="104">
        <f t="shared" si="62"/>
        <v>2900</v>
      </c>
      <c r="G169" s="104">
        <f t="shared" si="62"/>
        <v>2900</v>
      </c>
      <c r="H169" s="104">
        <f t="shared" si="62"/>
        <v>2900</v>
      </c>
      <c r="I169" s="100"/>
    </row>
    <row r="170" spans="1:11" x14ac:dyDescent="0.3">
      <c r="A170" s="111"/>
      <c r="B170" s="117" t="str">
        <f>B13</f>
        <v>Average cost of training, regional level</v>
      </c>
      <c r="C170" s="103">
        <f>[21]Training!G285</f>
        <v>3000</v>
      </c>
      <c r="D170" s="104">
        <f t="shared" si="62"/>
        <v>3000</v>
      </c>
      <c r="E170" s="104">
        <f t="shared" si="62"/>
        <v>3000</v>
      </c>
      <c r="F170" s="104">
        <f t="shared" si="62"/>
        <v>3000</v>
      </c>
      <c r="G170" s="104">
        <f t="shared" si="62"/>
        <v>3000</v>
      </c>
      <c r="H170" s="104">
        <f t="shared" si="62"/>
        <v>3000</v>
      </c>
      <c r="I170" s="100"/>
    </row>
    <row r="171" spans="1:11" x14ac:dyDescent="0.3">
      <c r="A171" s="111"/>
      <c r="B171" s="112" t="s">
        <v>81</v>
      </c>
      <c r="C171" s="98"/>
      <c r="D171" s="99"/>
      <c r="E171" s="99"/>
      <c r="F171" s="99"/>
      <c r="G171" s="99">
        <v>1</v>
      </c>
      <c r="H171" s="99">
        <v>1</v>
      </c>
      <c r="I171" s="100"/>
    </row>
    <row r="172" spans="1:11" x14ac:dyDescent="0.3">
      <c r="A172" s="111"/>
      <c r="B172" s="112" t="s">
        <v>82</v>
      </c>
      <c r="C172" s="98"/>
      <c r="D172" s="99"/>
      <c r="E172" s="99"/>
      <c r="F172" s="99"/>
      <c r="G172" s="99">
        <v>16</v>
      </c>
      <c r="H172" s="99">
        <v>16</v>
      </c>
      <c r="I172" s="100"/>
    </row>
    <row r="173" spans="1:11" x14ac:dyDescent="0.3">
      <c r="A173" s="113"/>
      <c r="B173" s="106" t="s">
        <v>79</v>
      </c>
      <c r="C173" s="115"/>
      <c r="D173" s="108">
        <f>D169*D171+D170*D172</f>
        <v>0</v>
      </c>
      <c r="E173" s="108">
        <f t="shared" ref="E173:H173" si="63">E169*E171+E170*E172</f>
        <v>0</v>
      </c>
      <c r="F173" s="108">
        <f t="shared" si="63"/>
        <v>0</v>
      </c>
      <c r="G173" s="108">
        <f t="shared" si="63"/>
        <v>50900</v>
      </c>
      <c r="H173" s="108">
        <f t="shared" si="63"/>
        <v>50900</v>
      </c>
      <c r="I173" s="109">
        <f>SUM(D173:H173)</f>
        <v>101800</v>
      </c>
    </row>
    <row r="174" spans="1:11" ht="15" customHeight="1" x14ac:dyDescent="0.3">
      <c r="A174" s="489"/>
      <c r="B174" s="39"/>
      <c r="C174" s="37"/>
      <c r="D174" s="41"/>
      <c r="E174" s="41"/>
      <c r="F174" s="41"/>
      <c r="G174" s="41"/>
      <c r="H174" s="41"/>
      <c r="I174" s="41"/>
    </row>
    <row r="175" spans="1:11" x14ac:dyDescent="0.3">
      <c r="A175" s="489"/>
      <c r="B175" s="39"/>
      <c r="C175" s="37"/>
      <c r="D175" s="41"/>
      <c r="E175" s="41"/>
      <c r="F175" s="41"/>
      <c r="G175" s="41"/>
      <c r="H175" s="41"/>
      <c r="I175" s="41"/>
      <c r="K175" s="481"/>
    </row>
    <row r="176" spans="1:11" ht="18.899999999999999" customHeight="1" x14ac:dyDescent="0.3">
      <c r="A176" s="72" t="str">
        <f>'[20]TSP Summary Budget'!A54</f>
        <v>2.1.2.3</v>
      </c>
      <c r="B176" s="573" t="str">
        <f>'[20]TSP Summary Budget'!B54</f>
        <v>Conduct TB Spending data analysis on an annual basis</v>
      </c>
      <c r="C176" s="573"/>
      <c r="D176" s="73"/>
      <c r="E176" s="73"/>
      <c r="F176" s="73"/>
      <c r="G176" s="73"/>
      <c r="H176" s="73"/>
      <c r="I176" s="73"/>
    </row>
    <row r="177" spans="1:11" ht="15" customHeight="1" x14ac:dyDescent="0.3">
      <c r="A177" s="489"/>
      <c r="B177" s="486"/>
      <c r="C177" s="37"/>
      <c r="D177" s="493"/>
      <c r="E177" s="493"/>
      <c r="F177" s="493"/>
      <c r="G177" s="493"/>
      <c r="H177" s="493"/>
      <c r="I177" s="493"/>
      <c r="K177" s="481"/>
    </row>
    <row r="178" spans="1:11" s="88" customFormat="1" x14ac:dyDescent="0.3">
      <c r="A178" s="494"/>
      <c r="B178" s="495" t="str">
        <f>'[20]TSP Summary Budget'!B55</f>
        <v>External technical assistance to local staff in data analysis</v>
      </c>
      <c r="C178" s="496"/>
      <c r="D178" s="497"/>
      <c r="E178" s="497"/>
      <c r="F178" s="497"/>
      <c r="G178" s="497"/>
      <c r="H178" s="497"/>
      <c r="I178" s="498"/>
      <c r="K178" s="463"/>
    </row>
    <row r="179" spans="1:11" s="88" customFormat="1" x14ac:dyDescent="0.3">
      <c r="A179" s="126"/>
      <c r="B179" s="499" t="str">
        <f>B9</f>
        <v>Cost of 1 external TA unit</v>
      </c>
      <c r="C179" s="103">
        <f>C9</f>
        <v>10000</v>
      </c>
      <c r="D179" s="127">
        <f>C179</f>
        <v>10000</v>
      </c>
      <c r="E179" s="127">
        <f>D179</f>
        <v>10000</v>
      </c>
      <c r="F179" s="127">
        <f>E179</f>
        <v>10000</v>
      </c>
      <c r="G179" s="127">
        <f t="shared" ref="G179:H179" si="64">F179</f>
        <v>10000</v>
      </c>
      <c r="H179" s="127">
        <f t="shared" si="64"/>
        <v>10000</v>
      </c>
      <c r="I179" s="128"/>
    </row>
    <row r="180" spans="1:11" x14ac:dyDescent="0.3">
      <c r="A180" s="500"/>
      <c r="B180" s="501" t="s">
        <v>243</v>
      </c>
      <c r="C180" s="98"/>
      <c r="D180" s="490">
        <v>0</v>
      </c>
      <c r="E180" s="490">
        <v>0</v>
      </c>
      <c r="F180" s="490">
        <v>1</v>
      </c>
      <c r="G180" s="490">
        <v>1</v>
      </c>
      <c r="H180" s="490">
        <v>1</v>
      </c>
      <c r="I180" s="502"/>
    </row>
    <row r="181" spans="1:11" s="88" customFormat="1" x14ac:dyDescent="0.3">
      <c r="A181" s="129"/>
      <c r="B181" s="130" t="s">
        <v>79</v>
      </c>
      <c r="C181" s="131"/>
      <c r="D181" s="132">
        <f>D179*D180</f>
        <v>0</v>
      </c>
      <c r="E181" s="132">
        <f t="shared" ref="E181:H181" si="65">E179*E180</f>
        <v>0</v>
      </c>
      <c r="F181" s="132">
        <f t="shared" si="65"/>
        <v>10000</v>
      </c>
      <c r="G181" s="132">
        <f t="shared" si="65"/>
        <v>10000</v>
      </c>
      <c r="H181" s="132">
        <f t="shared" si="65"/>
        <v>10000</v>
      </c>
      <c r="I181" s="133">
        <f>SUM(D181:H181)</f>
        <v>30000</v>
      </c>
    </row>
    <row r="182" spans="1:11" s="88" customFormat="1" x14ac:dyDescent="0.3">
      <c r="A182" s="89"/>
      <c r="B182" s="86"/>
      <c r="C182" s="71"/>
      <c r="D182" s="87"/>
      <c r="E182" s="87"/>
      <c r="F182" s="87"/>
      <c r="G182" s="87"/>
      <c r="H182" s="87"/>
      <c r="I182" s="87"/>
    </row>
    <row r="183" spans="1:11" s="88" customFormat="1" ht="43.2" x14ac:dyDescent="0.3">
      <c r="A183" s="72" t="s">
        <v>268</v>
      </c>
      <c r="B183" s="503" t="s">
        <v>271</v>
      </c>
      <c r="C183" s="73"/>
      <c r="D183" s="73"/>
      <c r="E183" s="73"/>
      <c r="F183" s="73"/>
      <c r="G183" s="73"/>
      <c r="H183" s="73"/>
      <c r="I183" s="73"/>
    </row>
    <row r="184" spans="1:11" s="88" customFormat="1" x14ac:dyDescent="0.3">
      <c r="A184" s="126"/>
      <c r="B184" s="499"/>
      <c r="C184" s="103"/>
      <c r="D184" s="127"/>
      <c r="E184" s="127"/>
      <c r="F184" s="127"/>
      <c r="G184" s="127"/>
      <c r="H184" s="127"/>
      <c r="I184" s="128"/>
    </row>
    <row r="185" spans="1:11" s="88" customFormat="1" ht="15" customHeight="1" x14ac:dyDescent="0.3">
      <c r="A185" s="126"/>
      <c r="B185" s="358" t="str">
        <f>'[20]TSP Summary Budget'!B59</f>
        <v>External technical assistance in developing the policy</v>
      </c>
      <c r="C185" s="98"/>
      <c r="D185" s="378"/>
      <c r="E185" s="378"/>
      <c r="F185" s="378"/>
      <c r="G185" s="378"/>
      <c r="H185" s="378"/>
      <c r="I185" s="128"/>
    </row>
    <row r="186" spans="1:11" s="88" customFormat="1" x14ac:dyDescent="0.3">
      <c r="A186" s="126"/>
      <c r="B186" s="499" t="s">
        <v>196</v>
      </c>
      <c r="C186" s="103">
        <v>10000</v>
      </c>
      <c r="D186" s="127">
        <v>10000</v>
      </c>
      <c r="E186" s="127">
        <v>10000</v>
      </c>
      <c r="F186" s="127">
        <v>10000</v>
      </c>
      <c r="G186" s="127">
        <v>10000</v>
      </c>
      <c r="H186" s="127">
        <v>10000</v>
      </c>
      <c r="I186" s="128"/>
    </row>
    <row r="187" spans="1:11" s="88" customFormat="1" x14ac:dyDescent="0.3">
      <c r="A187" s="500"/>
      <c r="B187" s="501" t="s">
        <v>243</v>
      </c>
      <c r="C187" s="98"/>
      <c r="D187" s="490">
        <v>0</v>
      </c>
      <c r="E187" s="490">
        <v>2</v>
      </c>
      <c r="F187" s="490">
        <v>0</v>
      </c>
      <c r="G187" s="490">
        <v>0</v>
      </c>
      <c r="H187" s="490">
        <v>0</v>
      </c>
      <c r="I187" s="502"/>
    </row>
    <row r="188" spans="1:11" s="88" customFormat="1" x14ac:dyDescent="0.3">
      <c r="A188" s="129"/>
      <c r="B188" s="130" t="s">
        <v>79</v>
      </c>
      <c r="C188" s="131"/>
      <c r="D188" s="132">
        <f>D186*D187</f>
        <v>0</v>
      </c>
      <c r="E188" s="132">
        <f t="shared" ref="E188:H188" si="66">E186*E187</f>
        <v>20000</v>
      </c>
      <c r="F188" s="132">
        <f t="shared" si="66"/>
        <v>0</v>
      </c>
      <c r="G188" s="132">
        <f t="shared" si="66"/>
        <v>0</v>
      </c>
      <c r="H188" s="132">
        <f t="shared" si="66"/>
        <v>0</v>
      </c>
      <c r="I188" s="133">
        <f>SUM(D188:H188)</f>
        <v>20000</v>
      </c>
    </row>
    <row r="189" spans="1:11" s="387" customFormat="1" x14ac:dyDescent="0.3">
      <c r="A189" s="89"/>
      <c r="B189" s="86"/>
      <c r="C189" s="71"/>
      <c r="D189" s="87"/>
      <c r="E189" s="87"/>
      <c r="F189" s="87"/>
      <c r="G189" s="87"/>
      <c r="H189" s="87"/>
      <c r="I189" s="87"/>
    </row>
    <row r="190" spans="1:11" s="387" customFormat="1" x14ac:dyDescent="0.3">
      <c r="A190" s="89"/>
      <c r="B190" s="86"/>
      <c r="C190" s="71"/>
      <c r="D190" s="87"/>
      <c r="E190" s="87"/>
      <c r="F190" s="87"/>
      <c r="G190" s="87"/>
      <c r="H190" s="87"/>
      <c r="I190" s="87"/>
    </row>
    <row r="191" spans="1:11" s="387" customFormat="1" x14ac:dyDescent="0.3">
      <c r="A191" s="110" t="str">
        <f>'TSP Summary Budget'!A92</f>
        <v>2.3.2</v>
      </c>
      <c r="B191" s="116" t="str">
        <f>'TSP Summary Budget'!B60</f>
        <v>ეროვნული კონსულტანტები, რომლებიც შეიმუშავებენ პოლიტიკას</v>
      </c>
      <c r="C191" s="123"/>
      <c r="D191" s="124"/>
      <c r="E191" s="124"/>
      <c r="F191" s="124"/>
      <c r="G191" s="319"/>
      <c r="H191" s="319"/>
      <c r="I191" s="125"/>
    </row>
    <row r="192" spans="1:11" s="387" customFormat="1" x14ac:dyDescent="0.3">
      <c r="A192" s="126"/>
      <c r="B192" s="112" t="s">
        <v>80</v>
      </c>
      <c r="C192" s="103">
        <v>0</v>
      </c>
      <c r="D192" s="127">
        <f>C192</f>
        <v>0</v>
      </c>
      <c r="E192" s="127">
        <v>12</v>
      </c>
      <c r="F192" s="127">
        <v>6</v>
      </c>
      <c r="G192" s="103">
        <v>0</v>
      </c>
      <c r="H192" s="103">
        <v>0</v>
      </c>
      <c r="I192" s="128"/>
    </row>
    <row r="193" spans="1:9" s="387" customFormat="1" x14ac:dyDescent="0.3">
      <c r="A193" s="111"/>
      <c r="B193" s="112" t="str">
        <f>B10</f>
        <v>Average cost of national consultant per month (gross)</v>
      </c>
      <c r="C193" s="98">
        <v>700</v>
      </c>
      <c r="D193" s="99">
        <f>C193</f>
        <v>700</v>
      </c>
      <c r="E193" s="99">
        <f t="shared" ref="E193:H193" si="67">D193</f>
        <v>700</v>
      </c>
      <c r="F193" s="99">
        <f t="shared" si="67"/>
        <v>700</v>
      </c>
      <c r="G193" s="99">
        <f t="shared" si="67"/>
        <v>700</v>
      </c>
      <c r="H193" s="99">
        <f t="shared" si="67"/>
        <v>700</v>
      </c>
      <c r="I193" s="100"/>
    </row>
    <row r="194" spans="1:9" s="387" customFormat="1" x14ac:dyDescent="0.3">
      <c r="A194" s="129"/>
      <c r="B194" s="130" t="s">
        <v>79</v>
      </c>
      <c r="C194" s="131"/>
      <c r="D194" s="132">
        <f>D192*D193</f>
        <v>0</v>
      </c>
      <c r="E194" s="132">
        <f t="shared" ref="E194:H194" si="68">E192*E193</f>
        <v>8400</v>
      </c>
      <c r="F194" s="132">
        <f t="shared" si="68"/>
        <v>4200</v>
      </c>
      <c r="G194" s="132">
        <f t="shared" si="68"/>
        <v>0</v>
      </c>
      <c r="H194" s="132">
        <f t="shared" si="68"/>
        <v>0</v>
      </c>
      <c r="I194" s="133">
        <f>SUM(D194:G194)</f>
        <v>12600</v>
      </c>
    </row>
    <row r="195" spans="1:9" s="387" customFormat="1" x14ac:dyDescent="0.3">
      <c r="A195" s="379"/>
      <c r="B195" s="122"/>
      <c r="C195" s="119"/>
      <c r="D195" s="380"/>
      <c r="E195" s="380"/>
      <c r="F195" s="380"/>
      <c r="G195" s="380"/>
      <c r="H195" s="380"/>
      <c r="I195" s="380"/>
    </row>
    <row r="196" spans="1:9" s="387" customFormat="1" ht="28.8" x14ac:dyDescent="0.3">
      <c r="A196" s="72" t="s">
        <v>269</v>
      </c>
      <c r="B196" s="73" t="s">
        <v>272</v>
      </c>
      <c r="C196" s="73"/>
      <c r="D196" s="73"/>
      <c r="E196" s="73"/>
      <c r="F196" s="73"/>
      <c r="G196" s="73"/>
      <c r="H196" s="73"/>
      <c r="I196" s="73"/>
    </row>
    <row r="197" spans="1:9" s="387" customFormat="1" x14ac:dyDescent="0.3">
      <c r="A197" s="379"/>
      <c r="B197" s="122"/>
      <c r="C197" s="119"/>
      <c r="D197" s="380"/>
      <c r="E197" s="380"/>
      <c r="F197" s="380"/>
      <c r="G197" s="380"/>
      <c r="H197" s="380"/>
      <c r="I197" s="380"/>
    </row>
    <row r="198" spans="1:9" s="387" customFormat="1" ht="28.8" x14ac:dyDescent="0.3">
      <c r="A198" s="379"/>
      <c r="B198" s="122" t="str">
        <f>'TSP Summary Budget'!B62</f>
        <v>ეროვნული კონსულტანტები, განვითარების/გადახედვის მოდულები</v>
      </c>
      <c r="C198" s="119"/>
      <c r="D198" s="382"/>
      <c r="E198" s="382"/>
      <c r="F198" s="382"/>
      <c r="G198" s="382"/>
      <c r="H198" s="382"/>
      <c r="I198" s="382"/>
    </row>
    <row r="199" spans="1:9" s="387" customFormat="1" x14ac:dyDescent="0.3">
      <c r="A199" s="379"/>
      <c r="B199" s="381" t="s">
        <v>262</v>
      </c>
      <c r="C199" s="119"/>
      <c r="D199" s="382"/>
      <c r="E199" s="382">
        <v>6</v>
      </c>
      <c r="F199" s="382">
        <v>3</v>
      </c>
      <c r="G199" s="382">
        <v>3</v>
      </c>
      <c r="H199" s="382">
        <v>3</v>
      </c>
      <c r="I199" s="382"/>
    </row>
    <row r="200" spans="1:9" s="387" customFormat="1" x14ac:dyDescent="0.3">
      <c r="A200" s="379"/>
      <c r="B200" s="381" t="str">
        <f>B193</f>
        <v>Average cost of national consultant per month (gross)</v>
      </c>
      <c r="C200" s="134">
        <f>C193</f>
        <v>700</v>
      </c>
      <c r="D200" s="134">
        <f>C200</f>
        <v>700</v>
      </c>
      <c r="E200" s="134">
        <f t="shared" ref="E200:H200" si="69">D200</f>
        <v>700</v>
      </c>
      <c r="F200" s="134">
        <f t="shared" si="69"/>
        <v>700</v>
      </c>
      <c r="G200" s="134">
        <f t="shared" si="69"/>
        <v>700</v>
      </c>
      <c r="H200" s="134">
        <f t="shared" si="69"/>
        <v>700</v>
      </c>
      <c r="I200" s="382"/>
    </row>
    <row r="201" spans="1:9" s="387" customFormat="1" x14ac:dyDescent="0.3">
      <c r="A201" s="379"/>
      <c r="B201" s="130" t="s">
        <v>79</v>
      </c>
      <c r="C201" s="131"/>
      <c r="D201" s="132">
        <f>D199*D200</f>
        <v>0</v>
      </c>
      <c r="E201" s="132">
        <f t="shared" ref="E201:H201" si="70">E199*E200</f>
        <v>4200</v>
      </c>
      <c r="F201" s="132">
        <f t="shared" si="70"/>
        <v>2100</v>
      </c>
      <c r="G201" s="132">
        <f t="shared" si="70"/>
        <v>2100</v>
      </c>
      <c r="H201" s="132">
        <f t="shared" si="70"/>
        <v>2100</v>
      </c>
      <c r="I201" s="133">
        <f>SUM(D201:G201)</f>
        <v>8400</v>
      </c>
    </row>
    <row r="202" spans="1:9" s="387" customFormat="1" x14ac:dyDescent="0.3">
      <c r="A202" s="379"/>
      <c r="B202" s="122"/>
      <c r="C202" s="119"/>
      <c r="D202" s="382"/>
      <c r="E202" s="382"/>
      <c r="F202" s="382"/>
      <c r="G202" s="382"/>
      <c r="H202" s="382"/>
      <c r="I202" s="382"/>
    </row>
    <row r="203" spans="1:9" s="387" customFormat="1" ht="28.8" x14ac:dyDescent="0.3">
      <c r="A203" s="72" t="s">
        <v>270</v>
      </c>
      <c r="B203" s="73" t="s">
        <v>273</v>
      </c>
      <c r="C203" s="73"/>
      <c r="D203" s="73"/>
      <c r="E203" s="73"/>
      <c r="F203" s="73"/>
      <c r="G203" s="73"/>
      <c r="H203" s="73"/>
      <c r="I203" s="73"/>
    </row>
    <row r="204" spans="1:9" s="387" customFormat="1" x14ac:dyDescent="0.3">
      <c r="A204" s="379"/>
      <c r="B204" s="122"/>
      <c r="C204" s="119"/>
      <c r="D204" s="380"/>
      <c r="E204" s="380"/>
      <c r="F204" s="380"/>
      <c r="G204" s="380"/>
      <c r="H204" s="380"/>
      <c r="I204" s="380"/>
    </row>
    <row r="205" spans="1:9" s="387" customFormat="1" x14ac:dyDescent="0.3">
      <c r="A205" s="379"/>
      <c r="B205" s="122" t="str">
        <f>'TSP Summary Budget'!B64</f>
        <v>ტრენერთა ტრენინგი</v>
      </c>
      <c r="C205" s="119"/>
      <c r="D205" s="389"/>
      <c r="E205" s="389"/>
      <c r="F205" s="389"/>
      <c r="G205" s="389"/>
      <c r="H205" s="389"/>
      <c r="I205" s="389"/>
    </row>
    <row r="206" spans="1:9" s="387" customFormat="1" x14ac:dyDescent="0.3">
      <c r="A206" s="379"/>
      <c r="B206" s="381" t="s">
        <v>73</v>
      </c>
      <c r="C206" s="134">
        <f>[19]Training!G106</f>
        <v>3500</v>
      </c>
      <c r="D206" s="382">
        <f>C206</f>
        <v>3500</v>
      </c>
      <c r="E206" s="382">
        <f t="shared" ref="E206:H207" si="71">D206</f>
        <v>3500</v>
      </c>
      <c r="F206" s="382">
        <f t="shared" si="71"/>
        <v>3500</v>
      </c>
      <c r="G206" s="382">
        <f t="shared" si="71"/>
        <v>3500</v>
      </c>
      <c r="H206" s="382">
        <f t="shared" si="71"/>
        <v>3500</v>
      </c>
      <c r="I206" s="390"/>
    </row>
    <row r="207" spans="1:9" s="387" customFormat="1" x14ac:dyDescent="0.3">
      <c r="A207" s="379"/>
      <c r="B207" s="392" t="s">
        <v>74</v>
      </c>
      <c r="C207" s="391">
        <f>[19]Training!G124</f>
        <v>2000</v>
      </c>
      <c r="D207" s="393">
        <f>C207</f>
        <v>2000</v>
      </c>
      <c r="E207" s="393">
        <f t="shared" si="71"/>
        <v>2000</v>
      </c>
      <c r="F207" s="393">
        <f t="shared" si="71"/>
        <v>2000</v>
      </c>
      <c r="G207" s="393">
        <f t="shared" si="71"/>
        <v>2000</v>
      </c>
      <c r="H207" s="393">
        <f t="shared" si="71"/>
        <v>2000</v>
      </c>
      <c r="I207" s="394"/>
    </row>
    <row r="208" spans="1:9" s="387" customFormat="1" x14ac:dyDescent="0.3">
      <c r="A208" s="379"/>
      <c r="B208" s="381" t="s">
        <v>81</v>
      </c>
      <c r="C208" s="119"/>
      <c r="D208" s="390">
        <v>0</v>
      </c>
      <c r="E208" s="390">
        <v>3</v>
      </c>
      <c r="F208" s="390">
        <v>3</v>
      </c>
      <c r="G208" s="390">
        <v>4</v>
      </c>
      <c r="H208" s="390">
        <v>0</v>
      </c>
      <c r="I208" s="390"/>
    </row>
    <row r="209" spans="1:9" s="387" customFormat="1" x14ac:dyDescent="0.3">
      <c r="A209" s="379"/>
      <c r="B209" s="381" t="s">
        <v>82</v>
      </c>
      <c r="C209" s="119"/>
      <c r="D209" s="390">
        <v>0</v>
      </c>
      <c r="E209" s="390">
        <v>4</v>
      </c>
      <c r="F209" s="390">
        <v>4</v>
      </c>
      <c r="G209" s="390">
        <v>4</v>
      </c>
      <c r="H209" s="390">
        <v>4</v>
      </c>
      <c r="I209" s="390"/>
    </row>
    <row r="210" spans="1:9" s="387" customFormat="1" x14ac:dyDescent="0.3">
      <c r="A210" s="379"/>
      <c r="B210" s="122" t="s">
        <v>79</v>
      </c>
      <c r="C210" s="119"/>
      <c r="D210" s="380">
        <f>D206*D208+D207*D209</f>
        <v>0</v>
      </c>
      <c r="E210" s="380">
        <f t="shared" ref="E210:H210" si="72">E206*E208+E207*E209</f>
        <v>18500</v>
      </c>
      <c r="F210" s="380">
        <f t="shared" si="72"/>
        <v>18500</v>
      </c>
      <c r="G210" s="380">
        <f t="shared" si="72"/>
        <v>22000</v>
      </c>
      <c r="H210" s="380">
        <f t="shared" si="72"/>
        <v>8000</v>
      </c>
      <c r="I210" s="380">
        <f>SUM(D210:H210)</f>
        <v>67000</v>
      </c>
    </row>
    <row r="211" spans="1:9" s="387" customFormat="1" x14ac:dyDescent="0.3">
      <c r="A211" s="379"/>
      <c r="B211" s="122"/>
      <c r="C211" s="119"/>
      <c r="D211" s="380"/>
      <c r="E211" s="380"/>
      <c r="F211" s="380"/>
      <c r="G211" s="380"/>
      <c r="H211" s="380"/>
      <c r="I211" s="380"/>
    </row>
    <row r="212" spans="1:9" s="387" customFormat="1" ht="43.2" x14ac:dyDescent="0.3">
      <c r="A212" s="72" t="s">
        <v>256</v>
      </c>
      <c r="B212" s="73" t="s">
        <v>444</v>
      </c>
      <c r="C212" s="73"/>
      <c r="D212" s="73"/>
      <c r="E212" s="73"/>
      <c r="F212" s="73"/>
      <c r="G212" s="73"/>
      <c r="H212" s="73"/>
      <c r="I212" s="73"/>
    </row>
    <row r="213" spans="1:9" s="387" customFormat="1" x14ac:dyDescent="0.3">
      <c r="A213" s="126"/>
      <c r="B213" s="102"/>
      <c r="C213" s="103"/>
      <c r="D213" s="127"/>
      <c r="E213" s="127"/>
      <c r="F213" s="127"/>
      <c r="G213" s="127"/>
      <c r="H213" s="127"/>
      <c r="I213" s="128"/>
    </row>
    <row r="214" spans="1:9" s="387" customFormat="1" x14ac:dyDescent="0.3">
      <c r="A214" s="126"/>
      <c r="B214" s="122" t="str">
        <f>'TSP Summary Budget'!B67</f>
        <v>ეროვნული კონსულტანტები, ტრენინგები, M&amp;E</v>
      </c>
      <c r="C214" s="98"/>
      <c r="D214" s="378"/>
      <c r="E214" s="378"/>
      <c r="F214" s="378"/>
      <c r="G214" s="378"/>
      <c r="H214" s="378"/>
      <c r="I214" s="128"/>
    </row>
    <row r="215" spans="1:9" s="387" customFormat="1" x14ac:dyDescent="0.3">
      <c r="A215" s="126"/>
      <c r="B215" s="102" t="s">
        <v>262</v>
      </c>
      <c r="C215" s="103"/>
      <c r="D215" s="127"/>
      <c r="E215" s="127">
        <v>0</v>
      </c>
      <c r="F215" s="127">
        <v>12</v>
      </c>
      <c r="G215" s="127">
        <v>24</v>
      </c>
      <c r="H215" s="127">
        <v>24</v>
      </c>
      <c r="I215" s="128"/>
    </row>
    <row r="216" spans="1:9" s="387" customFormat="1" x14ac:dyDescent="0.3">
      <c r="A216" s="111"/>
      <c r="B216" s="112" t="str">
        <f>B209</f>
        <v>No. of trainings at regional level</v>
      </c>
      <c r="C216" s="98">
        <f>C200</f>
        <v>700</v>
      </c>
      <c r="D216" s="99">
        <f>C216</f>
        <v>700</v>
      </c>
      <c r="E216" s="99">
        <f t="shared" ref="E216:H216" si="73">D216</f>
        <v>700</v>
      </c>
      <c r="F216" s="99">
        <f t="shared" si="73"/>
        <v>700</v>
      </c>
      <c r="G216" s="99">
        <f t="shared" si="73"/>
        <v>700</v>
      </c>
      <c r="H216" s="99">
        <f t="shared" si="73"/>
        <v>700</v>
      </c>
      <c r="I216" s="100"/>
    </row>
    <row r="217" spans="1:9" s="387" customFormat="1" x14ac:dyDescent="0.3">
      <c r="A217" s="129"/>
      <c r="B217" s="130" t="s">
        <v>79</v>
      </c>
      <c r="C217" s="131"/>
      <c r="D217" s="132">
        <f>D215*D216</f>
        <v>0</v>
      </c>
      <c r="E217" s="132">
        <f t="shared" ref="E217:H217" si="74">E215*E216</f>
        <v>0</v>
      </c>
      <c r="F217" s="132">
        <f t="shared" si="74"/>
        <v>8400</v>
      </c>
      <c r="G217" s="132">
        <f t="shared" si="74"/>
        <v>16800</v>
      </c>
      <c r="H217" s="132">
        <f t="shared" si="74"/>
        <v>16800</v>
      </c>
      <c r="I217" s="133">
        <f>SUM(D217:H217)</f>
        <v>42000</v>
      </c>
    </row>
    <row r="218" spans="1:9" x14ac:dyDescent="0.3">
      <c r="A218" s="89"/>
      <c r="B218" s="86"/>
      <c r="C218" s="71"/>
      <c r="D218" s="87"/>
      <c r="E218" s="87"/>
      <c r="F218" s="87"/>
      <c r="G218" s="87"/>
      <c r="H218" s="87"/>
      <c r="I218" s="87"/>
    </row>
    <row r="219" spans="1:9" ht="28.8" x14ac:dyDescent="0.3">
      <c r="A219" s="110"/>
      <c r="B219" s="122" t="str">
        <f>'TSP Summary Budget'!B69</f>
        <v>TB პროვაიდერებისათვის ტრენინგების უზრუნველყოფა</v>
      </c>
      <c r="C219" s="123"/>
      <c r="D219" s="124"/>
      <c r="E219" s="124"/>
      <c r="F219" s="124"/>
      <c r="G219" s="319"/>
      <c r="H219" s="319"/>
      <c r="I219" s="125"/>
    </row>
    <row r="220" spans="1:9" x14ac:dyDescent="0.3">
      <c r="A220" s="126"/>
      <c r="B220" s="112" t="s">
        <v>73</v>
      </c>
      <c r="C220" s="103">
        <f>[19]Training!G213</f>
        <v>4400</v>
      </c>
      <c r="D220" s="127">
        <f>C220</f>
        <v>4400</v>
      </c>
      <c r="E220" s="127">
        <f t="shared" ref="E220:H221" si="75">D220</f>
        <v>4400</v>
      </c>
      <c r="F220" s="127">
        <f t="shared" si="75"/>
        <v>4400</v>
      </c>
      <c r="G220" s="103">
        <f t="shared" si="75"/>
        <v>4400</v>
      </c>
      <c r="H220" s="103">
        <f t="shared" si="75"/>
        <v>4400</v>
      </c>
      <c r="I220" s="128"/>
    </row>
    <row r="221" spans="1:9" x14ac:dyDescent="0.3">
      <c r="A221" s="111"/>
      <c r="B221" s="112" t="s">
        <v>74</v>
      </c>
      <c r="C221" s="98">
        <f>[19]Training!G230</f>
        <v>3800</v>
      </c>
      <c r="D221" s="99">
        <f>C221</f>
        <v>3800</v>
      </c>
      <c r="E221" s="99">
        <f t="shared" si="75"/>
        <v>3800</v>
      </c>
      <c r="F221" s="99">
        <f t="shared" si="75"/>
        <v>3800</v>
      </c>
      <c r="G221" s="99">
        <f t="shared" si="75"/>
        <v>3800</v>
      </c>
      <c r="H221" s="99">
        <f t="shared" si="75"/>
        <v>3800</v>
      </c>
      <c r="I221" s="100"/>
    </row>
    <row r="222" spans="1:9" x14ac:dyDescent="0.3">
      <c r="A222" s="129"/>
      <c r="B222" s="130" t="s">
        <v>81</v>
      </c>
      <c r="C222" s="131"/>
      <c r="D222" s="132">
        <v>0</v>
      </c>
      <c r="E222" s="132">
        <v>0</v>
      </c>
      <c r="F222" s="132">
        <v>0</v>
      </c>
      <c r="G222" s="132">
        <v>10</v>
      </c>
      <c r="H222" s="132">
        <v>10</v>
      </c>
      <c r="I222" s="133"/>
    </row>
    <row r="223" spans="1:9" x14ac:dyDescent="0.3">
      <c r="A223" s="379"/>
      <c r="B223" s="122" t="s">
        <v>82</v>
      </c>
      <c r="C223" s="119"/>
      <c r="D223" s="380">
        <v>0</v>
      </c>
      <c r="E223" s="380">
        <v>0</v>
      </c>
      <c r="F223" s="380">
        <v>0</v>
      </c>
      <c r="G223" s="380">
        <v>10</v>
      </c>
      <c r="H223" s="380">
        <v>10</v>
      </c>
      <c r="I223" s="380"/>
    </row>
    <row r="224" spans="1:9" x14ac:dyDescent="0.3">
      <c r="A224" s="72"/>
      <c r="B224" s="73" t="s">
        <v>79</v>
      </c>
      <c r="C224" s="73"/>
      <c r="D224" s="73">
        <f>D220*D222+D221*D223</f>
        <v>0</v>
      </c>
      <c r="E224" s="73">
        <f t="shared" ref="E224:H224" si="76">E220*E222+E221*E223</f>
        <v>0</v>
      </c>
      <c r="F224" s="73">
        <f t="shared" si="76"/>
        <v>0</v>
      </c>
      <c r="G224" s="73">
        <f t="shared" si="76"/>
        <v>82000</v>
      </c>
      <c r="H224" s="73">
        <f t="shared" si="76"/>
        <v>82000</v>
      </c>
      <c r="I224" s="73">
        <f>SUM(D224:H224)</f>
        <v>164000</v>
      </c>
    </row>
    <row r="225" spans="1:9" x14ac:dyDescent="0.3">
      <c r="A225" s="379"/>
      <c r="B225" s="122"/>
      <c r="C225" s="119" t="s">
        <v>478</v>
      </c>
      <c r="D225" s="380"/>
      <c r="E225" s="380"/>
      <c r="F225" s="380"/>
      <c r="G225" s="380"/>
      <c r="H225" s="380"/>
      <c r="I225" s="380"/>
    </row>
    <row r="226" spans="1:9" ht="28.8" x14ac:dyDescent="0.3">
      <c r="A226" s="379"/>
      <c r="B226" s="122" t="str">
        <f>'TSP Summary Budget'!B68</f>
        <v>გარე ტექნიკური დახმარება, ეროვნული დონეზე მასშტაბიანი განხორცილების გეგმა</v>
      </c>
      <c r="C226" s="119"/>
      <c r="D226" s="382"/>
      <c r="E226" s="382"/>
      <c r="F226" s="382"/>
      <c r="G226" s="382"/>
      <c r="H226" s="382"/>
      <c r="I226" s="382"/>
    </row>
    <row r="227" spans="1:9" x14ac:dyDescent="0.3">
      <c r="A227" s="379"/>
      <c r="B227" s="381" t="s">
        <v>196</v>
      </c>
      <c r="C227" s="119">
        <f>C9</f>
        <v>10000</v>
      </c>
      <c r="D227" s="382">
        <f>C227</f>
        <v>10000</v>
      </c>
      <c r="E227" s="382">
        <f t="shared" ref="E227:H227" si="77">D227</f>
        <v>10000</v>
      </c>
      <c r="F227" s="382">
        <f t="shared" si="77"/>
        <v>10000</v>
      </c>
      <c r="G227" s="382">
        <f t="shared" si="77"/>
        <v>10000</v>
      </c>
      <c r="H227" s="382">
        <f t="shared" si="77"/>
        <v>10000</v>
      </c>
      <c r="I227" s="382"/>
    </row>
    <row r="228" spans="1:9" x14ac:dyDescent="0.3">
      <c r="A228" s="379"/>
      <c r="B228" s="381" t="s">
        <v>243</v>
      </c>
      <c r="C228" s="134"/>
      <c r="D228" s="134">
        <v>0</v>
      </c>
      <c r="E228" s="134">
        <v>0</v>
      </c>
      <c r="F228" s="134">
        <v>0</v>
      </c>
      <c r="G228" s="134">
        <v>2</v>
      </c>
      <c r="H228" s="134">
        <v>0</v>
      </c>
      <c r="I228" s="382"/>
    </row>
    <row r="229" spans="1:9" x14ac:dyDescent="0.3">
      <c r="A229" s="379"/>
      <c r="B229" s="130" t="s">
        <v>79</v>
      </c>
      <c r="C229" s="131"/>
      <c r="D229" s="132">
        <f t="shared" ref="D229:H229" si="78">D227*D228</f>
        <v>0</v>
      </c>
      <c r="E229" s="132">
        <f t="shared" si="78"/>
        <v>0</v>
      </c>
      <c r="F229" s="132">
        <f t="shared" si="78"/>
        <v>0</v>
      </c>
      <c r="G229" s="132">
        <f t="shared" si="78"/>
        <v>20000</v>
      </c>
      <c r="H229" s="132">
        <f t="shared" si="78"/>
        <v>0</v>
      </c>
      <c r="I229" s="133">
        <f>SUM(D229:G229)</f>
        <v>20000</v>
      </c>
    </row>
    <row r="230" spans="1:9" x14ac:dyDescent="0.3">
      <c r="A230" s="379"/>
      <c r="B230" s="122"/>
      <c r="C230" s="119"/>
      <c r="D230" s="382"/>
      <c r="E230" s="382"/>
      <c r="F230" s="382"/>
      <c r="G230" s="382"/>
      <c r="H230" s="382"/>
      <c r="I230" s="382"/>
    </row>
    <row r="231" spans="1:9" ht="57.6" x14ac:dyDescent="0.3">
      <c r="A231" s="72" t="s">
        <v>258</v>
      </c>
      <c r="B231" s="73" t="s">
        <v>257</v>
      </c>
      <c r="C231" s="73"/>
      <c r="D231" s="73"/>
      <c r="E231" s="73"/>
      <c r="F231" s="73"/>
      <c r="G231" s="73"/>
      <c r="H231" s="73"/>
      <c r="I231" s="73"/>
    </row>
    <row r="232" spans="1:9" x14ac:dyDescent="0.3">
      <c r="A232" s="126"/>
      <c r="B232" s="441"/>
      <c r="C232" s="103"/>
      <c r="D232" s="127"/>
      <c r="E232" s="127"/>
      <c r="F232" s="127"/>
      <c r="G232" s="127"/>
      <c r="H232" s="127"/>
      <c r="I232" s="128"/>
    </row>
    <row r="233" spans="1:9" ht="28.8" x14ac:dyDescent="0.3">
      <c r="A233" s="126"/>
      <c r="B233" s="122" t="str">
        <f>'TSP Summary Budget'!B71</f>
        <v>გარე ტექნიკური დახმარება პოლიტიკის შემუშავებაში</v>
      </c>
      <c r="C233" s="98"/>
      <c r="D233" s="378"/>
      <c r="E233" s="378"/>
      <c r="F233" s="378"/>
      <c r="G233" s="378"/>
      <c r="H233" s="378"/>
      <c r="I233" s="128"/>
    </row>
    <row r="234" spans="1:9" x14ac:dyDescent="0.3">
      <c r="A234" s="126"/>
      <c r="B234" s="441" t="s">
        <v>196</v>
      </c>
      <c r="C234" s="103">
        <f>[19]TA!F50</f>
        <v>18700</v>
      </c>
      <c r="D234" s="103">
        <f>C234</f>
        <v>18700</v>
      </c>
      <c r="E234" s="103">
        <f t="shared" ref="E234:H234" si="79">D234</f>
        <v>18700</v>
      </c>
      <c r="F234" s="103">
        <f t="shared" si="79"/>
        <v>18700</v>
      </c>
      <c r="G234" s="103">
        <f t="shared" si="79"/>
        <v>18700</v>
      </c>
      <c r="H234" s="103">
        <f t="shared" si="79"/>
        <v>18700</v>
      </c>
      <c r="I234" s="128"/>
    </row>
    <row r="235" spans="1:9" x14ac:dyDescent="0.3">
      <c r="A235" s="442"/>
      <c r="B235" s="443" t="s">
        <v>243</v>
      </c>
      <c r="C235" s="98"/>
      <c r="D235" s="444">
        <v>0</v>
      </c>
      <c r="E235" s="444">
        <v>1</v>
      </c>
      <c r="F235" s="444">
        <v>0</v>
      </c>
      <c r="G235" s="444">
        <v>0</v>
      </c>
      <c r="H235" s="444">
        <v>0</v>
      </c>
      <c r="I235" s="445"/>
    </row>
    <row r="236" spans="1:9" x14ac:dyDescent="0.3">
      <c r="A236" s="129"/>
      <c r="B236" s="130" t="s">
        <v>79</v>
      </c>
      <c r="C236" s="131"/>
      <c r="D236" s="132">
        <f>D234*D235</f>
        <v>0</v>
      </c>
      <c r="E236" s="132">
        <f>E234*E235</f>
        <v>18700</v>
      </c>
      <c r="F236" s="132">
        <f t="shared" ref="F236:H236" si="80">F234*F235</f>
        <v>0</v>
      </c>
      <c r="G236" s="132">
        <f t="shared" si="80"/>
        <v>0</v>
      </c>
      <c r="H236" s="132">
        <f t="shared" si="80"/>
        <v>0</v>
      </c>
      <c r="I236" s="133">
        <f>SUM(D236:H236)</f>
        <v>18700</v>
      </c>
    </row>
    <row r="237" spans="1:9" x14ac:dyDescent="0.3">
      <c r="A237" s="89"/>
      <c r="B237" s="86"/>
      <c r="C237" s="71"/>
      <c r="D237" s="87"/>
      <c r="E237" s="87"/>
      <c r="F237" s="87"/>
      <c r="G237" s="87"/>
      <c r="H237" s="87"/>
      <c r="I237" s="87"/>
    </row>
    <row r="238" spans="1:9" ht="28.8" x14ac:dyDescent="0.3">
      <c r="A238" s="446"/>
      <c r="B238" s="122" t="str">
        <f>'TSP Summary Budget'!B72</f>
        <v>ეროვნული კონსულტანტები, რომლებიც ქმნიან პოლიტიკას</v>
      </c>
      <c r="C238" s="447"/>
      <c r="D238" s="448"/>
      <c r="E238" s="448"/>
      <c r="F238" s="448"/>
      <c r="G238" s="448"/>
      <c r="H238" s="448"/>
      <c r="I238" s="449"/>
    </row>
    <row r="239" spans="1:9" x14ac:dyDescent="0.3">
      <c r="A239" s="126"/>
      <c r="B239" s="443" t="str">
        <f>B10</f>
        <v>Average cost of national consultant per month (gross)</v>
      </c>
      <c r="C239" s="103">
        <f>C39</f>
        <v>800</v>
      </c>
      <c r="D239" s="127">
        <f>C239</f>
        <v>800</v>
      </c>
      <c r="E239" s="127">
        <f>D239</f>
        <v>800</v>
      </c>
      <c r="F239" s="127">
        <f>E239</f>
        <v>800</v>
      </c>
      <c r="G239" s="103">
        <f>G39</f>
        <v>800</v>
      </c>
      <c r="H239" s="103">
        <f>H39</f>
        <v>800</v>
      </c>
      <c r="I239" s="128"/>
    </row>
    <row r="240" spans="1:9" x14ac:dyDescent="0.3">
      <c r="A240" s="442"/>
      <c r="B240" s="443" t="s">
        <v>80</v>
      </c>
      <c r="C240" s="98"/>
      <c r="D240" s="444"/>
      <c r="E240" s="490">
        <v>12</v>
      </c>
      <c r="F240" s="490">
        <v>0</v>
      </c>
      <c r="G240" s="490">
        <v>0</v>
      </c>
      <c r="H240" s="490">
        <v>0</v>
      </c>
      <c r="I240" s="445"/>
    </row>
    <row r="241" spans="1:9" x14ac:dyDescent="0.3">
      <c r="A241" s="129"/>
      <c r="B241" s="130" t="s">
        <v>79</v>
      </c>
      <c r="C241" s="131"/>
      <c r="D241" s="132">
        <f>D239*D240</f>
        <v>0</v>
      </c>
      <c r="E241" s="132">
        <f t="shared" ref="E241:H241" si="81">E239*E240</f>
        <v>9600</v>
      </c>
      <c r="F241" s="132">
        <f t="shared" si="81"/>
        <v>0</v>
      </c>
      <c r="G241" s="132">
        <f t="shared" si="81"/>
        <v>0</v>
      </c>
      <c r="H241" s="132">
        <f t="shared" si="81"/>
        <v>0</v>
      </c>
      <c r="I241" s="133">
        <f>SUM(D241:G241)</f>
        <v>9600</v>
      </c>
    </row>
    <row r="242" spans="1:9" x14ac:dyDescent="0.3">
      <c r="A242" s="379"/>
      <c r="B242" s="122"/>
      <c r="C242" s="119"/>
      <c r="D242" s="380"/>
      <c r="E242" s="380"/>
      <c r="F242" s="380"/>
      <c r="G242" s="380"/>
      <c r="H242" s="380"/>
      <c r="I242" s="380"/>
    </row>
    <row r="243" spans="1:9" ht="43.2" x14ac:dyDescent="0.3">
      <c r="A243" s="72" t="s">
        <v>259</v>
      </c>
      <c r="B243" s="73" t="s">
        <v>260</v>
      </c>
      <c r="C243" s="73"/>
      <c r="D243" s="73"/>
      <c r="E243" s="73"/>
      <c r="F243" s="73"/>
      <c r="G243" s="73"/>
      <c r="H243" s="73"/>
      <c r="I243" s="73"/>
    </row>
    <row r="244" spans="1:9" x14ac:dyDescent="0.3">
      <c r="A244" s="379"/>
      <c r="B244" s="122"/>
      <c r="C244" s="119"/>
      <c r="D244" s="380"/>
      <c r="E244" s="380"/>
      <c r="F244" s="380"/>
      <c r="G244" s="380"/>
      <c r="H244" s="380"/>
      <c r="I244" s="380"/>
    </row>
    <row r="245" spans="1:9" ht="28.8" x14ac:dyDescent="0.3">
      <c r="A245" s="379"/>
      <c r="B245" s="122" t="str">
        <f>'TSP Summary Budget'!B74</f>
        <v>რეზიდენტურის სასწავლო ხარჯები 3 რეზიდენტისთვის წელიწადში</v>
      </c>
      <c r="C245" s="119"/>
      <c r="D245" s="450"/>
      <c r="E245" s="450"/>
      <c r="F245" s="450"/>
      <c r="G245" s="450"/>
      <c r="H245" s="450"/>
      <c r="I245" s="450"/>
    </row>
    <row r="246" spans="1:9" x14ac:dyDescent="0.3">
      <c r="A246" s="379"/>
      <c r="B246" s="451" t="s">
        <v>262</v>
      </c>
      <c r="C246" s="119"/>
      <c r="D246" s="450"/>
      <c r="E246" s="450">
        <v>3</v>
      </c>
      <c r="F246" s="450">
        <v>6</v>
      </c>
      <c r="G246" s="450">
        <v>9</v>
      </c>
      <c r="H246" s="450">
        <v>9</v>
      </c>
      <c r="I246" s="450"/>
    </row>
    <row r="247" spans="1:9" x14ac:dyDescent="0.3">
      <c r="A247" s="379"/>
      <c r="B247" s="451" t="str">
        <f>B11</f>
        <v>'Standard' cost of Residency per year</v>
      </c>
      <c r="C247" s="134">
        <f>C11</f>
        <v>7000</v>
      </c>
      <c r="D247" s="134">
        <f>C247</f>
        <v>7000</v>
      </c>
      <c r="E247" s="134">
        <f t="shared" ref="E247:H247" si="82">D247</f>
        <v>7000</v>
      </c>
      <c r="F247" s="134">
        <f t="shared" si="82"/>
        <v>7000</v>
      </c>
      <c r="G247" s="134">
        <f t="shared" si="82"/>
        <v>7000</v>
      </c>
      <c r="H247" s="134">
        <f t="shared" si="82"/>
        <v>7000</v>
      </c>
      <c r="I247" s="450"/>
    </row>
    <row r="248" spans="1:9" x14ac:dyDescent="0.3">
      <c r="A248" s="379"/>
      <c r="B248" s="130" t="s">
        <v>79</v>
      </c>
      <c r="C248" s="131"/>
      <c r="D248" s="132">
        <f>D246*D247</f>
        <v>0</v>
      </c>
      <c r="E248" s="132">
        <f t="shared" ref="E248:H248" si="83">E246*E247</f>
        <v>21000</v>
      </c>
      <c r="F248" s="132">
        <f t="shared" si="83"/>
        <v>42000</v>
      </c>
      <c r="G248" s="132">
        <f t="shared" si="83"/>
        <v>63000</v>
      </c>
      <c r="H248" s="132">
        <f t="shared" si="83"/>
        <v>63000</v>
      </c>
      <c r="I248" s="133">
        <f>SUM(D248:H248)</f>
        <v>189000</v>
      </c>
    </row>
    <row r="249" spans="1:9" x14ac:dyDescent="0.3">
      <c r="A249" s="379"/>
      <c r="B249" s="122"/>
      <c r="C249" s="119"/>
      <c r="D249" s="450"/>
      <c r="E249" s="450"/>
      <c r="F249" s="450"/>
      <c r="G249" s="450"/>
      <c r="H249" s="450"/>
      <c r="I249" s="450"/>
    </row>
    <row r="250" spans="1:9" x14ac:dyDescent="0.3">
      <c r="A250" s="72" t="s">
        <v>263</v>
      </c>
      <c r="B250" s="73" t="s">
        <v>264</v>
      </c>
      <c r="C250" s="73"/>
      <c r="D250" s="73"/>
      <c r="E250" s="73"/>
      <c r="F250" s="73"/>
      <c r="G250" s="73"/>
      <c r="H250" s="73"/>
      <c r="I250" s="73"/>
    </row>
    <row r="251" spans="1:9" x14ac:dyDescent="0.3">
      <c r="A251" s="379"/>
      <c r="B251" s="122"/>
      <c r="C251" s="119"/>
      <c r="D251" s="380"/>
      <c r="E251" s="380"/>
      <c r="F251" s="380"/>
      <c r="G251" s="380"/>
      <c r="H251" s="380"/>
      <c r="I251" s="380"/>
    </row>
    <row r="252" spans="1:9" ht="28.8" x14ac:dyDescent="0.3">
      <c r="A252" s="379"/>
      <c r="B252" s="122" t="str">
        <f>'TSP Summary Budget'!B76</f>
        <v>ტუბერკულოზის სახელმძღვანელო პრინციპების განახლების წლიური ღირებულება</v>
      </c>
      <c r="C252" s="119"/>
      <c r="D252" s="380"/>
      <c r="E252" s="380"/>
      <c r="F252" s="380"/>
      <c r="G252" s="380"/>
      <c r="H252" s="380"/>
      <c r="I252" s="380"/>
    </row>
    <row r="253" spans="1:9" x14ac:dyDescent="0.3">
      <c r="A253" s="379"/>
      <c r="B253" s="381" t="s">
        <v>265</v>
      </c>
      <c r="C253" s="134">
        <v>4000</v>
      </c>
      <c r="D253" s="382">
        <v>0</v>
      </c>
      <c r="E253" s="382">
        <v>4000</v>
      </c>
      <c r="F253" s="382">
        <v>0</v>
      </c>
      <c r="G253" s="382">
        <f>D253</f>
        <v>0</v>
      </c>
      <c r="H253" s="382">
        <f>E253</f>
        <v>4000</v>
      </c>
      <c r="I253" s="382">
        <f>SUM(D253:H253)</f>
        <v>8000</v>
      </c>
    </row>
    <row r="254" spans="1:9" x14ac:dyDescent="0.3">
      <c r="A254" s="379"/>
      <c r="B254" s="130" t="s">
        <v>79</v>
      </c>
      <c r="C254" s="131"/>
      <c r="D254" s="132">
        <f>D253</f>
        <v>0</v>
      </c>
      <c r="E254" s="132">
        <f t="shared" ref="E254:H254" si="84">E253</f>
        <v>4000</v>
      </c>
      <c r="F254" s="132">
        <f t="shared" si="84"/>
        <v>0</v>
      </c>
      <c r="G254" s="132">
        <f t="shared" si="84"/>
        <v>0</v>
      </c>
      <c r="H254" s="132">
        <f t="shared" si="84"/>
        <v>4000</v>
      </c>
      <c r="I254" s="133">
        <f>SUM(D254:H254)</f>
        <v>8000</v>
      </c>
    </row>
    <row r="255" spans="1:9" x14ac:dyDescent="0.3">
      <c r="A255" s="379"/>
      <c r="B255" s="122"/>
      <c r="C255" s="119"/>
      <c r="D255" s="380"/>
      <c r="E255" s="380"/>
      <c r="F255" s="380"/>
      <c r="G255" s="380"/>
      <c r="H255" s="380"/>
      <c r="I255" s="380"/>
    </row>
    <row r="256" spans="1:9" ht="28.8" x14ac:dyDescent="0.3">
      <c r="A256" s="383" t="s">
        <v>266</v>
      </c>
      <c r="B256" s="384" t="s">
        <v>267</v>
      </c>
      <c r="C256" s="73"/>
      <c r="D256" s="73"/>
      <c r="E256" s="73"/>
      <c r="F256" s="73"/>
      <c r="G256" s="73"/>
      <c r="H256" s="73"/>
      <c r="I256" s="73"/>
    </row>
    <row r="257" spans="1:9" x14ac:dyDescent="0.3">
      <c r="A257" s="385"/>
      <c r="B257" s="386"/>
      <c r="C257" s="367"/>
      <c r="D257" s="367"/>
      <c r="E257" s="367"/>
      <c r="F257" s="367"/>
      <c r="G257" s="367"/>
      <c r="H257" s="367"/>
      <c r="I257" s="367"/>
    </row>
    <row r="258" spans="1:9" ht="28.8" x14ac:dyDescent="0.3">
      <c r="A258" s="385"/>
      <c r="B258" s="386" t="str">
        <f>'TSP Summary Budget'!B78</f>
        <v>ეროვნული კონსულტანტები, რომლებიც შეიმუშავებენ/გადახედავენ მოდულებს</v>
      </c>
      <c r="C258" s="367"/>
      <c r="D258" s="367"/>
      <c r="E258" s="367"/>
      <c r="F258" s="367"/>
      <c r="G258" s="367"/>
      <c r="H258" s="367"/>
      <c r="I258" s="367"/>
    </row>
    <row r="259" spans="1:9" x14ac:dyDescent="0.3">
      <c r="A259" s="385"/>
      <c r="B259" s="112" t="str">
        <f>B10</f>
        <v>Average cost of national consultant per month (gross)</v>
      </c>
      <c r="C259" s="103">
        <f>C59</f>
        <v>800</v>
      </c>
      <c r="D259" s="127">
        <f>C259</f>
        <v>800</v>
      </c>
      <c r="E259" s="127">
        <f>D259</f>
        <v>800</v>
      </c>
      <c r="F259" s="127">
        <f>E259</f>
        <v>800</v>
      </c>
      <c r="G259" s="103">
        <f>G59</f>
        <v>800</v>
      </c>
      <c r="H259" s="103">
        <f>H59</f>
        <v>800</v>
      </c>
      <c r="I259" s="128"/>
    </row>
    <row r="260" spans="1:9" x14ac:dyDescent="0.3">
      <c r="A260" s="385"/>
      <c r="B260" s="381" t="s">
        <v>262</v>
      </c>
      <c r="C260" s="98"/>
      <c r="D260" s="99"/>
      <c r="E260" s="99">
        <v>12</v>
      </c>
      <c r="F260" s="99">
        <v>6</v>
      </c>
      <c r="G260" s="99">
        <v>0</v>
      </c>
      <c r="H260" s="99">
        <v>0</v>
      </c>
      <c r="I260" s="100"/>
    </row>
    <row r="261" spans="1:9" x14ac:dyDescent="0.3">
      <c r="A261" s="385"/>
      <c r="B261" s="130" t="s">
        <v>79</v>
      </c>
      <c r="C261" s="131"/>
      <c r="D261" s="132">
        <f>D259*D260</f>
        <v>0</v>
      </c>
      <c r="E261" s="132">
        <f t="shared" ref="E261:H261" si="85">E259*E260</f>
        <v>9600</v>
      </c>
      <c r="F261" s="132">
        <f t="shared" si="85"/>
        <v>4800</v>
      </c>
      <c r="G261" s="132">
        <f t="shared" si="85"/>
        <v>0</v>
      </c>
      <c r="H261" s="132">
        <f t="shared" si="85"/>
        <v>0</v>
      </c>
      <c r="I261" s="133">
        <f>SUM(D261:G261)</f>
        <v>14400</v>
      </c>
    </row>
    <row r="262" spans="1:9" x14ac:dyDescent="0.3">
      <c r="A262" s="385"/>
      <c r="B262" s="130"/>
      <c r="C262" s="119"/>
      <c r="D262" s="380"/>
      <c r="E262" s="380"/>
      <c r="F262" s="380"/>
      <c r="G262" s="380"/>
      <c r="H262" s="380"/>
      <c r="I262" s="380"/>
    </row>
    <row r="263" spans="1:9" x14ac:dyDescent="0.3">
      <c r="A263" s="383" t="s">
        <v>274</v>
      </c>
      <c r="B263" s="384" t="s">
        <v>275</v>
      </c>
      <c r="C263" s="73"/>
      <c r="D263" s="73"/>
      <c r="E263" s="73"/>
      <c r="F263" s="73"/>
      <c r="G263" s="73"/>
      <c r="H263" s="73"/>
      <c r="I263" s="73"/>
    </row>
    <row r="264" spans="1:9" x14ac:dyDescent="0.3">
      <c r="A264" s="385"/>
      <c r="B264" s="122"/>
      <c r="C264" s="119"/>
      <c r="D264" s="380"/>
      <c r="E264" s="380"/>
      <c r="F264" s="380"/>
      <c r="G264" s="380"/>
      <c r="H264" s="380"/>
      <c r="I264" s="380"/>
    </row>
    <row r="265" spans="1:9" ht="43.2" x14ac:dyDescent="0.3">
      <c r="A265" s="385"/>
      <c r="B265" s="510" t="str">
        <f>'TSP Summary Budget'!B172</f>
        <v>ადამიანური რესურსები - აივ: სათანადო საკადრო დაკომპლექტება აივ -რაგირების სფეროში</v>
      </c>
      <c r="C265" s="119"/>
      <c r="D265" s="389"/>
      <c r="E265" s="389"/>
      <c r="F265" s="389"/>
      <c r="G265" s="389"/>
      <c r="H265" s="389"/>
      <c r="I265" s="389"/>
    </row>
    <row r="266" spans="1:9" x14ac:dyDescent="0.3">
      <c r="A266" s="385"/>
      <c r="B266" s="381" t="s">
        <v>73</v>
      </c>
      <c r="C266" s="134">
        <v>4400</v>
      </c>
      <c r="D266" s="382">
        <v>4400</v>
      </c>
      <c r="E266" s="382">
        <v>4400</v>
      </c>
      <c r="F266" s="382">
        <v>4400</v>
      </c>
      <c r="G266" s="382">
        <v>4400</v>
      </c>
      <c r="H266" s="382">
        <v>4400</v>
      </c>
      <c r="I266" s="390"/>
    </row>
    <row r="267" spans="1:9" x14ac:dyDescent="0.3">
      <c r="A267" s="385"/>
      <c r="B267" s="392" t="s">
        <v>74</v>
      </c>
      <c r="C267" s="391">
        <v>3800</v>
      </c>
      <c r="D267" s="393">
        <v>3800</v>
      </c>
      <c r="E267" s="393">
        <v>3800</v>
      </c>
      <c r="F267" s="393">
        <v>3800</v>
      </c>
      <c r="G267" s="393">
        <v>3800</v>
      </c>
      <c r="H267" s="393">
        <v>3800</v>
      </c>
      <c r="I267" s="394"/>
    </row>
    <row r="268" spans="1:9" x14ac:dyDescent="0.3">
      <c r="A268" s="385"/>
      <c r="B268" s="381" t="s">
        <v>81</v>
      </c>
      <c r="C268" s="119"/>
      <c r="D268" s="390">
        <v>0</v>
      </c>
      <c r="E268" s="390">
        <v>3</v>
      </c>
      <c r="F268" s="390">
        <v>3</v>
      </c>
      <c r="G268" s="390">
        <v>0</v>
      </c>
      <c r="H268" s="390">
        <v>0</v>
      </c>
      <c r="I268" s="390"/>
    </row>
    <row r="269" spans="1:9" x14ac:dyDescent="0.3">
      <c r="A269" s="385"/>
      <c r="B269" s="381" t="s">
        <v>82</v>
      </c>
      <c r="C269" s="119"/>
      <c r="D269" s="390">
        <v>0</v>
      </c>
      <c r="E269" s="390">
        <v>3</v>
      </c>
      <c r="F269" s="390">
        <v>3</v>
      </c>
      <c r="G269" s="390">
        <v>0</v>
      </c>
      <c r="H269" s="390">
        <v>0</v>
      </c>
      <c r="I269" s="390"/>
    </row>
    <row r="270" spans="1:9" x14ac:dyDescent="0.3">
      <c r="A270" s="385"/>
      <c r="B270" s="122" t="s">
        <v>79</v>
      </c>
      <c r="C270" s="119"/>
      <c r="D270" s="380">
        <f>D266*D268+D267*D269</f>
        <v>0</v>
      </c>
      <c r="E270" s="380">
        <f t="shared" ref="E270" si="86">E266*E268+E267*E269</f>
        <v>24600</v>
      </c>
      <c r="F270" s="380">
        <f t="shared" ref="F270" si="87">F266*F268+F267*F269</f>
        <v>24600</v>
      </c>
      <c r="G270" s="380">
        <f t="shared" ref="G270" si="88">G266*G268+G267*G269</f>
        <v>0</v>
      </c>
      <c r="H270" s="380">
        <f t="shared" ref="H270" si="89">H266*H268+H267*H269</f>
        <v>0</v>
      </c>
      <c r="I270" s="380">
        <f>SUM(D270:H270)</f>
        <v>49200</v>
      </c>
    </row>
    <row r="271" spans="1:9" x14ac:dyDescent="0.3">
      <c r="A271" s="385"/>
      <c r="B271" s="122"/>
      <c r="C271" s="119"/>
      <c r="D271" s="380"/>
      <c r="E271" s="380"/>
      <c r="F271" s="380"/>
      <c r="G271" s="380"/>
      <c r="H271" s="380"/>
      <c r="I271" s="380"/>
    </row>
    <row r="272" spans="1:9" x14ac:dyDescent="0.3">
      <c r="A272" s="72" t="s">
        <v>474</v>
      </c>
      <c r="B272" s="573" t="s">
        <v>469</v>
      </c>
      <c r="C272" s="573"/>
      <c r="D272" s="73"/>
      <c r="E272" s="73"/>
      <c r="F272" s="73"/>
      <c r="G272" s="73"/>
      <c r="H272" s="73"/>
      <c r="I272" s="73"/>
    </row>
    <row r="273" spans="1:9" x14ac:dyDescent="0.3">
      <c r="A273" s="489"/>
      <c r="B273" s="39"/>
      <c r="C273" s="387"/>
      <c r="D273" s="387"/>
      <c r="E273" s="387"/>
      <c r="F273" s="387"/>
      <c r="G273" s="387"/>
      <c r="H273" s="387"/>
      <c r="I273" s="41"/>
    </row>
    <row r="274" spans="1:9" ht="28.8" x14ac:dyDescent="0.3">
      <c r="A274" s="489"/>
      <c r="B274" s="509" t="str">
        <f>'[20]TSP Summary Budget'!B83</f>
        <v>Operation and Maintenance (O&amp;M) for Health and Non-health equipment</v>
      </c>
      <c r="C274" s="37"/>
      <c r="D274" s="41"/>
      <c r="E274" s="41"/>
      <c r="F274" s="41"/>
      <c r="G274" s="41"/>
      <c r="H274" s="41"/>
      <c r="I274" s="41"/>
    </row>
    <row r="275" spans="1:9" x14ac:dyDescent="0.3">
      <c r="A275" s="489"/>
      <c r="B275" s="486" t="s">
        <v>479</v>
      </c>
      <c r="C275" s="37">
        <v>110000</v>
      </c>
      <c r="D275" s="488">
        <f>C275</f>
        <v>110000</v>
      </c>
      <c r="E275" s="488">
        <f t="shared" ref="E275:H275" si="90">D275</f>
        <v>110000</v>
      </c>
      <c r="F275" s="488">
        <f t="shared" si="90"/>
        <v>110000</v>
      </c>
      <c r="G275" s="488">
        <f t="shared" si="90"/>
        <v>110000</v>
      </c>
      <c r="H275" s="488">
        <f t="shared" si="90"/>
        <v>110000</v>
      </c>
      <c r="I275" s="41"/>
    </row>
    <row r="276" spans="1:9" x14ac:dyDescent="0.3">
      <c r="A276" s="489"/>
      <c r="B276" s="39" t="s">
        <v>480</v>
      </c>
      <c r="C276" s="37"/>
      <c r="D276" s="41">
        <f>D275</f>
        <v>110000</v>
      </c>
      <c r="E276" s="41">
        <f t="shared" ref="E276:H276" si="91">E275</f>
        <v>110000</v>
      </c>
      <c r="F276" s="41">
        <f t="shared" si="91"/>
        <v>110000</v>
      </c>
      <c r="G276" s="41">
        <f t="shared" si="91"/>
        <v>110000</v>
      </c>
      <c r="H276" s="41">
        <f t="shared" si="91"/>
        <v>110000</v>
      </c>
      <c r="I276" s="41">
        <f>SUM(D276:H276)</f>
        <v>550000</v>
      </c>
    </row>
    <row r="277" spans="1:9" x14ac:dyDescent="0.3">
      <c r="A277" s="385"/>
      <c r="B277" s="122"/>
      <c r="C277" s="119"/>
      <c r="D277" s="380"/>
      <c r="E277" s="380"/>
      <c r="F277" s="380"/>
      <c r="G277" s="380"/>
      <c r="H277" s="380"/>
      <c r="I277" s="380"/>
    </row>
    <row r="278" spans="1:9" ht="57.6" x14ac:dyDescent="0.3">
      <c r="A278" s="383" t="s">
        <v>277</v>
      </c>
      <c r="B278" s="384" t="s">
        <v>276</v>
      </c>
      <c r="C278" s="384"/>
      <c r="D278" s="384"/>
      <c r="E278" s="384"/>
      <c r="F278" s="384"/>
      <c r="G278" s="384"/>
      <c r="H278" s="384"/>
      <c r="I278" s="384"/>
    </row>
    <row r="279" spans="1:9" x14ac:dyDescent="0.3">
      <c r="A279" s="385"/>
      <c r="B279" s="122"/>
      <c r="C279" s="119"/>
      <c r="D279" s="380"/>
      <c r="E279" s="380"/>
      <c r="F279" s="380"/>
      <c r="G279" s="380"/>
      <c r="H279" s="380"/>
      <c r="I279" s="380"/>
    </row>
    <row r="280" spans="1:9" x14ac:dyDescent="0.3">
      <c r="A280" s="385"/>
      <c r="B280" s="122" t="str">
        <f>'TSP Summary Budget'!B87</f>
        <v>ეროვნული კონსულტანტები, HIS-ის M&amp;E</v>
      </c>
      <c r="C280" s="119"/>
      <c r="D280" s="380"/>
      <c r="E280" s="380"/>
      <c r="F280" s="380"/>
      <c r="G280" s="380"/>
      <c r="H280" s="380"/>
      <c r="I280" s="380"/>
    </row>
    <row r="281" spans="1:9" x14ac:dyDescent="0.3">
      <c r="A281" s="385"/>
      <c r="B281" s="381" t="str">
        <f>B259</f>
        <v>Average cost of national consultant per month (gross)</v>
      </c>
      <c r="C281" s="119">
        <v>700</v>
      </c>
      <c r="D281" s="382">
        <v>700</v>
      </c>
      <c r="E281" s="382">
        <v>700</v>
      </c>
      <c r="F281" s="382">
        <v>700</v>
      </c>
      <c r="G281" s="382">
        <v>700</v>
      </c>
      <c r="H281" s="382">
        <v>700</v>
      </c>
      <c r="I281" s="380"/>
    </row>
    <row r="282" spans="1:9" x14ac:dyDescent="0.3">
      <c r="A282" s="385"/>
      <c r="B282" s="381" t="str">
        <f>B260</f>
        <v>No of person-year</v>
      </c>
      <c r="C282" s="119"/>
      <c r="D282" s="504">
        <v>0</v>
      </c>
      <c r="E282" s="504">
        <v>12</v>
      </c>
      <c r="F282" s="504">
        <v>0</v>
      </c>
      <c r="G282" s="504">
        <v>0</v>
      </c>
      <c r="H282" s="504">
        <v>0</v>
      </c>
      <c r="I282" s="380"/>
    </row>
    <row r="283" spans="1:9" x14ac:dyDescent="0.3">
      <c r="A283" s="385"/>
      <c r="B283" s="130" t="s">
        <v>79</v>
      </c>
      <c r="C283" s="131"/>
      <c r="D283" s="393">
        <f>D281*D282</f>
        <v>0</v>
      </c>
      <c r="E283" s="393">
        <f t="shared" ref="E283:H283" si="92">E281*E282</f>
        <v>8400</v>
      </c>
      <c r="F283" s="393">
        <f t="shared" si="92"/>
        <v>0</v>
      </c>
      <c r="G283" s="393">
        <f t="shared" si="92"/>
        <v>0</v>
      </c>
      <c r="H283" s="393">
        <f t="shared" si="92"/>
        <v>0</v>
      </c>
      <c r="I283" s="133">
        <f>SUM(D283:G283)</f>
        <v>8400</v>
      </c>
    </row>
    <row r="284" spans="1:9" x14ac:dyDescent="0.3">
      <c r="A284" s="385"/>
      <c r="B284" s="122"/>
      <c r="C284" s="119"/>
      <c r="D284" s="380"/>
      <c r="E284" s="380"/>
      <c r="F284" s="380"/>
      <c r="G284" s="380"/>
      <c r="H284" s="380"/>
      <c r="I284" s="380"/>
    </row>
    <row r="285" spans="1:9" ht="28.8" x14ac:dyDescent="0.3">
      <c r="A285" s="385"/>
      <c r="B285" s="122" t="str">
        <f>'TSP Summary Budget'!B88</f>
        <v>გარე ტექნიკური დახმარება აივ-ის HIS-ის შეფასებისას</v>
      </c>
      <c r="C285" s="119"/>
      <c r="D285" s="380"/>
      <c r="E285" s="380"/>
      <c r="F285" s="380"/>
      <c r="G285" s="380"/>
      <c r="H285" s="380"/>
      <c r="I285" s="380"/>
    </row>
    <row r="286" spans="1:9" x14ac:dyDescent="0.3">
      <c r="A286" s="385"/>
      <c r="B286" s="381" t="str">
        <f>B215</f>
        <v>No of person-year</v>
      </c>
      <c r="C286" s="134">
        <f>C186</f>
        <v>10000</v>
      </c>
      <c r="D286" s="504">
        <f>C286</f>
        <v>10000</v>
      </c>
      <c r="E286" s="382">
        <f t="shared" ref="E286:H286" si="93">D286</f>
        <v>10000</v>
      </c>
      <c r="F286" s="382">
        <f t="shared" si="93"/>
        <v>10000</v>
      </c>
      <c r="G286" s="382">
        <f t="shared" si="93"/>
        <v>10000</v>
      </c>
      <c r="H286" s="382">
        <f t="shared" si="93"/>
        <v>10000</v>
      </c>
      <c r="I286" s="380"/>
    </row>
    <row r="287" spans="1:9" x14ac:dyDescent="0.3">
      <c r="A287" s="385"/>
      <c r="B287" s="112" t="s">
        <v>243</v>
      </c>
      <c r="C287" s="119"/>
      <c r="D287" s="382">
        <v>0</v>
      </c>
      <c r="E287" s="382">
        <v>1</v>
      </c>
      <c r="F287" s="382">
        <v>0</v>
      </c>
      <c r="G287" s="382">
        <v>0</v>
      </c>
      <c r="H287" s="382">
        <v>0</v>
      </c>
      <c r="I287" s="380"/>
    </row>
    <row r="288" spans="1:9" x14ac:dyDescent="0.3">
      <c r="A288" s="385"/>
      <c r="B288" s="122" t="s">
        <v>79</v>
      </c>
      <c r="C288" s="119"/>
      <c r="D288" s="504">
        <f>D286*D287</f>
        <v>0</v>
      </c>
      <c r="E288" s="504">
        <f t="shared" ref="E288:H288" si="94">E286*E287</f>
        <v>10000</v>
      </c>
      <c r="F288" s="504">
        <f t="shared" si="94"/>
        <v>0</v>
      </c>
      <c r="G288" s="504">
        <f t="shared" si="94"/>
        <v>0</v>
      </c>
      <c r="H288" s="504">
        <f t="shared" si="94"/>
        <v>0</v>
      </c>
      <c r="I288" s="380">
        <f>SUM(D288:H288)</f>
        <v>10000</v>
      </c>
    </row>
    <row r="289" spans="1:9" x14ac:dyDescent="0.3">
      <c r="A289" s="385"/>
      <c r="B289" s="122"/>
      <c r="C289" s="119"/>
      <c r="D289" s="380"/>
      <c r="E289" s="380"/>
      <c r="F289" s="380"/>
      <c r="G289" s="380"/>
      <c r="H289" s="380"/>
      <c r="I289" s="380"/>
    </row>
    <row r="290" spans="1:9" ht="57.6" x14ac:dyDescent="0.3">
      <c r="A290" s="383" t="s">
        <v>282</v>
      </c>
      <c r="B290" s="384" t="s">
        <v>280</v>
      </c>
      <c r="C290" s="384"/>
      <c r="D290" s="384"/>
      <c r="E290" s="384"/>
      <c r="F290" s="384"/>
      <c r="G290" s="384"/>
      <c r="H290" s="384"/>
      <c r="I290" s="384"/>
    </row>
    <row r="291" spans="1:9" x14ac:dyDescent="0.3">
      <c r="A291" s="385"/>
      <c r="B291" s="122"/>
      <c r="C291" s="119"/>
      <c r="D291" s="380"/>
      <c r="E291" s="380"/>
      <c r="F291" s="380"/>
      <c r="G291" s="380"/>
      <c r="H291" s="380"/>
      <c r="I291" s="380"/>
    </row>
    <row r="292" spans="1:9" x14ac:dyDescent="0.3">
      <c r="A292" s="385"/>
      <c r="B292" s="122" t="s">
        <v>278</v>
      </c>
      <c r="C292" s="119"/>
      <c r="D292" s="380"/>
      <c r="E292" s="380"/>
      <c r="F292" s="380"/>
      <c r="G292" s="380"/>
      <c r="H292" s="380"/>
      <c r="I292" s="380"/>
    </row>
    <row r="293" spans="1:9" x14ac:dyDescent="0.3">
      <c r="A293" s="385"/>
      <c r="B293" s="381" t="s">
        <v>72</v>
      </c>
      <c r="C293" s="119">
        <v>700</v>
      </c>
      <c r="D293" s="382">
        <v>700</v>
      </c>
      <c r="E293" s="382">
        <v>700</v>
      </c>
      <c r="F293" s="382">
        <v>700</v>
      </c>
      <c r="G293" s="382">
        <v>700</v>
      </c>
      <c r="H293" s="382">
        <v>700</v>
      </c>
      <c r="I293" s="380"/>
    </row>
    <row r="294" spans="1:9" x14ac:dyDescent="0.3">
      <c r="A294" s="385"/>
      <c r="B294" s="381" t="s">
        <v>262</v>
      </c>
      <c r="C294" s="119"/>
      <c r="D294" s="382">
        <v>0</v>
      </c>
      <c r="E294" s="382">
        <v>0</v>
      </c>
      <c r="F294" s="382">
        <v>12</v>
      </c>
      <c r="G294" s="382">
        <v>12</v>
      </c>
      <c r="H294" s="382">
        <v>0</v>
      </c>
      <c r="I294" s="380"/>
    </row>
    <row r="295" spans="1:9" x14ac:dyDescent="0.3">
      <c r="A295" s="385"/>
      <c r="B295" s="130" t="s">
        <v>79</v>
      </c>
      <c r="C295" s="131"/>
      <c r="D295" s="393">
        <f>D293*D294</f>
        <v>0</v>
      </c>
      <c r="E295" s="393">
        <f t="shared" ref="E295:H295" si="95">E293*E294</f>
        <v>0</v>
      </c>
      <c r="F295" s="393">
        <f t="shared" si="95"/>
        <v>8400</v>
      </c>
      <c r="G295" s="393">
        <f t="shared" si="95"/>
        <v>8400</v>
      </c>
      <c r="H295" s="393">
        <f t="shared" si="95"/>
        <v>0</v>
      </c>
      <c r="I295" s="133">
        <f>SUM(D295:G295)</f>
        <v>16800</v>
      </c>
    </row>
    <row r="296" spans="1:9" x14ac:dyDescent="0.3">
      <c r="A296" s="385"/>
      <c r="B296" s="122"/>
      <c r="C296" s="119"/>
      <c r="D296" s="380"/>
      <c r="E296" s="380"/>
      <c r="F296" s="380"/>
      <c r="G296" s="380"/>
      <c r="H296" s="380"/>
      <c r="I296" s="380"/>
    </row>
    <row r="297" spans="1:9" x14ac:dyDescent="0.3">
      <c r="A297" s="385"/>
      <c r="B297" s="122" t="s">
        <v>279</v>
      </c>
      <c r="C297" s="119"/>
      <c r="D297" s="380"/>
      <c r="E297" s="380"/>
      <c r="F297" s="380"/>
      <c r="G297" s="380"/>
      <c r="H297" s="380"/>
      <c r="I297" s="380"/>
    </row>
    <row r="298" spans="1:9" x14ac:dyDescent="0.3">
      <c r="A298" s="385"/>
      <c r="B298" s="381" t="s">
        <v>196</v>
      </c>
      <c r="C298" s="134">
        <f>[19]TA!F50</f>
        <v>18700</v>
      </c>
      <c r="D298" s="382">
        <f>C298</f>
        <v>18700</v>
      </c>
      <c r="E298" s="382">
        <f t="shared" ref="E298:H298" si="96">D298</f>
        <v>18700</v>
      </c>
      <c r="F298" s="382">
        <f t="shared" si="96"/>
        <v>18700</v>
      </c>
      <c r="G298" s="382">
        <f t="shared" si="96"/>
        <v>18700</v>
      </c>
      <c r="H298" s="382">
        <f t="shared" si="96"/>
        <v>18700</v>
      </c>
      <c r="I298" s="380"/>
    </row>
    <row r="299" spans="1:9" x14ac:dyDescent="0.3">
      <c r="A299" s="385"/>
      <c r="B299" s="112" t="s">
        <v>243</v>
      </c>
      <c r="C299" s="119"/>
      <c r="D299" s="382">
        <v>0</v>
      </c>
      <c r="E299" s="382">
        <v>0</v>
      </c>
      <c r="F299" s="382">
        <v>0</v>
      </c>
      <c r="G299" s="382">
        <v>0</v>
      </c>
      <c r="H299" s="382">
        <v>0</v>
      </c>
      <c r="I299" s="380"/>
    </row>
    <row r="300" spans="1:9" x14ac:dyDescent="0.3">
      <c r="A300" s="385"/>
      <c r="B300" s="122" t="s">
        <v>79</v>
      </c>
      <c r="C300" s="119"/>
      <c r="D300" s="382">
        <f t="shared" ref="D300:H300" si="97">D298*D299</f>
        <v>0</v>
      </c>
      <c r="E300" s="382">
        <f t="shared" si="97"/>
        <v>0</v>
      </c>
      <c r="F300" s="382">
        <f t="shared" si="97"/>
        <v>0</v>
      </c>
      <c r="G300" s="382">
        <f t="shared" si="97"/>
        <v>0</v>
      </c>
      <c r="H300" s="382">
        <f t="shared" si="97"/>
        <v>0</v>
      </c>
      <c r="I300" s="133">
        <f>SUM(D300:G300)</f>
        <v>0</v>
      </c>
    </row>
    <row r="301" spans="1:9" x14ac:dyDescent="0.3">
      <c r="A301" s="385"/>
      <c r="B301" s="122"/>
      <c r="C301" s="119"/>
      <c r="D301" s="380"/>
      <c r="E301" s="380"/>
      <c r="F301" s="380"/>
      <c r="G301" s="380"/>
      <c r="H301" s="380"/>
      <c r="I301" s="380"/>
    </row>
    <row r="302" spans="1:9" ht="43.2" x14ac:dyDescent="0.3">
      <c r="A302" s="383" t="s">
        <v>284</v>
      </c>
      <c r="B302" s="384" t="s">
        <v>283</v>
      </c>
      <c r="C302" s="330"/>
      <c r="D302" s="330"/>
      <c r="E302" s="330"/>
      <c r="F302" s="330"/>
      <c r="G302" s="330"/>
      <c r="H302" s="330"/>
      <c r="I302" s="384"/>
    </row>
    <row r="303" spans="1:9" x14ac:dyDescent="0.3">
      <c r="A303" s="396"/>
      <c r="B303" s="397"/>
      <c r="C303" s="398"/>
      <c r="D303" s="398"/>
      <c r="E303" s="398"/>
      <c r="F303" s="398"/>
      <c r="G303" s="398"/>
      <c r="H303" s="398"/>
      <c r="I303" s="367"/>
    </row>
    <row r="304" spans="1:9" x14ac:dyDescent="0.3">
      <c r="A304" s="110"/>
      <c r="B304" s="116" t="str">
        <f>'TSP Summary Budget'!B94</f>
        <v>ეროვნული კონსულტანტები, TB საინფორმაციო სისტემები</v>
      </c>
      <c r="C304" s="95"/>
      <c r="D304" s="96"/>
      <c r="E304" s="96"/>
      <c r="F304" s="96"/>
      <c r="G304" s="263"/>
      <c r="H304" s="263"/>
      <c r="I304" s="97"/>
    </row>
    <row r="305" spans="1:9" x14ac:dyDescent="0.3">
      <c r="A305" s="111"/>
      <c r="B305" s="112" t="s">
        <v>80</v>
      </c>
      <c r="C305" s="98"/>
      <c r="D305" s="99">
        <v>12</v>
      </c>
      <c r="E305" s="99">
        <v>0</v>
      </c>
      <c r="F305" s="99">
        <v>0</v>
      </c>
      <c r="G305" s="99">
        <v>0</v>
      </c>
      <c r="H305" s="99">
        <v>0</v>
      </c>
      <c r="I305" s="100"/>
    </row>
    <row r="306" spans="1:9" x14ac:dyDescent="0.3">
      <c r="A306" s="111"/>
      <c r="B306" s="112" t="str">
        <f>B10</f>
        <v>Average cost of national consultant per month (gross)</v>
      </c>
      <c r="C306" s="103">
        <f>C10</f>
        <v>800</v>
      </c>
      <c r="D306" s="104">
        <f>C306</f>
        <v>800</v>
      </c>
      <c r="E306" s="104">
        <f>D306</f>
        <v>800</v>
      </c>
      <c r="F306" s="104">
        <f>E306</f>
        <v>800</v>
      </c>
      <c r="G306" s="104">
        <f t="shared" ref="G306:H306" si="98">F306</f>
        <v>800</v>
      </c>
      <c r="H306" s="104">
        <f t="shared" si="98"/>
        <v>800</v>
      </c>
      <c r="I306" s="100"/>
    </row>
    <row r="307" spans="1:9" x14ac:dyDescent="0.3">
      <c r="A307" s="113"/>
      <c r="B307" s="106" t="s">
        <v>79</v>
      </c>
      <c r="C307" s="115"/>
      <c r="D307" s="108">
        <f>D305*D306</f>
        <v>9600</v>
      </c>
      <c r="E307" s="108">
        <f t="shared" ref="E307:H307" si="99">E305*E306</f>
        <v>0</v>
      </c>
      <c r="F307" s="108">
        <f t="shared" si="99"/>
        <v>0</v>
      </c>
      <c r="G307" s="108">
        <f t="shared" si="99"/>
        <v>0</v>
      </c>
      <c r="H307" s="108">
        <f t="shared" si="99"/>
        <v>0</v>
      </c>
      <c r="I307" s="109">
        <f>SUM(D307:H307)</f>
        <v>9600</v>
      </c>
    </row>
    <row r="308" spans="1:9" x14ac:dyDescent="0.3">
      <c r="A308" s="353"/>
      <c r="B308" s="356"/>
      <c r="C308" s="98"/>
      <c r="D308" s="361"/>
      <c r="E308" s="361"/>
      <c r="F308" s="361"/>
      <c r="G308" s="361"/>
      <c r="H308" s="361"/>
      <c r="I308" s="361"/>
    </row>
    <row r="309" spans="1:9" ht="57.6" x14ac:dyDescent="0.3">
      <c r="A309" s="383" t="s">
        <v>286</v>
      </c>
      <c r="B309" s="384" t="s">
        <v>285</v>
      </c>
      <c r="C309" s="330"/>
      <c r="D309" s="330"/>
      <c r="E309" s="330"/>
      <c r="F309" s="330"/>
      <c r="G309" s="330"/>
      <c r="H309" s="330"/>
      <c r="I309" s="330"/>
    </row>
    <row r="310" spans="1:9" x14ac:dyDescent="0.3">
      <c r="A310" s="353"/>
      <c r="B310" s="356"/>
      <c r="C310" s="98"/>
      <c r="D310" s="361"/>
      <c r="E310" s="361"/>
      <c r="F310" s="361"/>
      <c r="G310" s="361"/>
      <c r="H310" s="361"/>
      <c r="I310" s="361"/>
    </row>
    <row r="311" spans="1:9" ht="28.8" x14ac:dyDescent="0.3">
      <c r="A311" s="353"/>
      <c r="B311" s="356" t="str">
        <f>'TSP Summary Budget'!B96</f>
        <v>ეროვნული კონსულტანტები, TB საინფორმაციო სისტემები</v>
      </c>
      <c r="C311" s="98"/>
      <c r="D311" s="361"/>
      <c r="E311" s="361"/>
      <c r="F311" s="361"/>
      <c r="G311" s="361"/>
      <c r="H311" s="361"/>
      <c r="I311" s="361"/>
    </row>
    <row r="312" spans="1:9" x14ac:dyDescent="0.3">
      <c r="A312" s="353"/>
      <c r="B312" s="112" t="s">
        <v>80</v>
      </c>
      <c r="C312" s="98"/>
      <c r="D312" s="99">
        <v>0</v>
      </c>
      <c r="E312" s="99">
        <v>12</v>
      </c>
      <c r="F312" s="99">
        <v>12</v>
      </c>
      <c r="G312" s="99">
        <v>12</v>
      </c>
      <c r="H312" s="99">
        <v>12</v>
      </c>
      <c r="I312" s="100"/>
    </row>
    <row r="313" spans="1:9" x14ac:dyDescent="0.3">
      <c r="A313" s="353"/>
      <c r="B313" s="381" t="s">
        <v>72</v>
      </c>
      <c r="C313" s="103">
        <f>C293</f>
        <v>700</v>
      </c>
      <c r="D313" s="104">
        <f>C313</f>
        <v>700</v>
      </c>
      <c r="E313" s="104">
        <f>D313</f>
        <v>700</v>
      </c>
      <c r="F313" s="104">
        <f>E313</f>
        <v>700</v>
      </c>
      <c r="G313" s="104">
        <f t="shared" ref="G313:H313" si="100">F313</f>
        <v>700</v>
      </c>
      <c r="H313" s="104">
        <f t="shared" si="100"/>
        <v>700</v>
      </c>
      <c r="I313" s="100"/>
    </row>
    <row r="314" spans="1:9" x14ac:dyDescent="0.3">
      <c r="A314" s="353"/>
      <c r="B314" s="106" t="s">
        <v>79</v>
      </c>
      <c r="C314" s="115"/>
      <c r="D314" s="108">
        <f>D312*D313</f>
        <v>0</v>
      </c>
      <c r="E314" s="108">
        <f t="shared" ref="E314:H314" si="101">E312*E313</f>
        <v>8400</v>
      </c>
      <c r="F314" s="108">
        <f t="shared" si="101"/>
        <v>8400</v>
      </c>
      <c r="G314" s="108">
        <f t="shared" si="101"/>
        <v>8400</v>
      </c>
      <c r="H314" s="108">
        <f t="shared" si="101"/>
        <v>8400</v>
      </c>
      <c r="I314" s="109">
        <f>SUM(D314:H314)</f>
        <v>33600</v>
      </c>
    </row>
    <row r="315" spans="1:9" x14ac:dyDescent="0.3">
      <c r="A315" s="353"/>
      <c r="B315" s="356"/>
      <c r="C315" s="98"/>
      <c r="D315" s="361"/>
      <c r="E315" s="361"/>
      <c r="F315" s="361"/>
      <c r="G315" s="361"/>
      <c r="H315" s="361"/>
      <c r="I315" s="361"/>
    </row>
    <row r="316" spans="1:9" ht="28.8" x14ac:dyDescent="0.3">
      <c r="A316" s="353"/>
      <c r="B316" s="356" t="str">
        <f>'TSP Summary Budget'!B97</f>
        <v>გარე ტექნიკური დახმარება TB-ის HIS-ისთვის სამოქმედო გეგმის შემუშავებისას</v>
      </c>
      <c r="C316" s="98"/>
      <c r="D316" s="361"/>
      <c r="E316" s="361"/>
      <c r="F316" s="361"/>
      <c r="G316" s="361"/>
      <c r="H316" s="361"/>
      <c r="I316" s="361"/>
    </row>
    <row r="317" spans="1:9" x14ac:dyDescent="0.3">
      <c r="A317" s="353"/>
      <c r="B317" s="381" t="s">
        <v>196</v>
      </c>
      <c r="C317" s="134">
        <v>10000</v>
      </c>
      <c r="D317" s="382">
        <v>10000</v>
      </c>
      <c r="E317" s="382">
        <v>10000</v>
      </c>
      <c r="F317" s="382">
        <v>10000</v>
      </c>
      <c r="G317" s="382">
        <v>10000</v>
      </c>
      <c r="H317" s="382">
        <v>10000</v>
      </c>
      <c r="I317" s="380"/>
    </row>
    <row r="318" spans="1:9" x14ac:dyDescent="0.3">
      <c r="A318" s="353"/>
      <c r="B318" s="112" t="s">
        <v>243</v>
      </c>
      <c r="C318" s="119"/>
      <c r="D318" s="382">
        <v>0</v>
      </c>
      <c r="E318" s="382">
        <v>0.5</v>
      </c>
      <c r="F318" s="382">
        <v>0</v>
      </c>
      <c r="G318" s="382">
        <v>0</v>
      </c>
      <c r="H318" s="382">
        <v>0</v>
      </c>
      <c r="I318" s="380"/>
    </row>
    <row r="319" spans="1:9" x14ac:dyDescent="0.3">
      <c r="A319" s="353"/>
      <c r="B319" s="106" t="s">
        <v>79</v>
      </c>
      <c r="C319" s="115"/>
      <c r="D319" s="108">
        <f>D317*D318</f>
        <v>0</v>
      </c>
      <c r="E319" s="108">
        <f t="shared" ref="E319:H319" si="102">E317*E318</f>
        <v>5000</v>
      </c>
      <c r="F319" s="108">
        <f t="shared" si="102"/>
        <v>0</v>
      </c>
      <c r="G319" s="108">
        <f t="shared" si="102"/>
        <v>0</v>
      </c>
      <c r="H319" s="108">
        <f t="shared" si="102"/>
        <v>0</v>
      </c>
      <c r="I319" s="109">
        <f>SUM(D319:H319)</f>
        <v>5000</v>
      </c>
    </row>
    <row r="320" spans="1:9" x14ac:dyDescent="0.3">
      <c r="A320" s="353"/>
      <c r="B320" s="356"/>
      <c r="C320" s="98"/>
      <c r="D320" s="361"/>
      <c r="E320" s="361"/>
      <c r="F320" s="361"/>
      <c r="G320" s="361"/>
      <c r="H320" s="361"/>
      <c r="I320" s="361"/>
    </row>
    <row r="321" spans="1:9" x14ac:dyDescent="0.3">
      <c r="A321" s="383" t="s">
        <v>288</v>
      </c>
      <c r="B321" s="384" t="s">
        <v>287</v>
      </c>
      <c r="C321" s="335"/>
      <c r="D321" s="335"/>
      <c r="E321" s="335"/>
      <c r="F321" s="335"/>
      <c r="G321" s="335"/>
      <c r="H321" s="335"/>
      <c r="I321" s="335"/>
    </row>
    <row r="322" spans="1:9" x14ac:dyDescent="0.3">
      <c r="A322" s="353"/>
      <c r="B322" s="356"/>
      <c r="C322" s="98"/>
      <c r="D322" s="361"/>
      <c r="E322" s="361"/>
      <c r="F322" s="361"/>
      <c r="G322" s="361"/>
      <c r="H322" s="361"/>
      <c r="I322" s="361"/>
    </row>
    <row r="323" spans="1:9" ht="28.8" x14ac:dyDescent="0.3">
      <c r="A323" s="353"/>
      <c r="B323" s="356" t="str">
        <f>'TSP Summary Budget'!B99</f>
        <v>ტრენინგი TB E-მოდულის თემაზე TB მენეჯერებისა და პერსონალისთვის</v>
      </c>
      <c r="C323" s="98"/>
      <c r="D323" s="361"/>
      <c r="E323" s="361"/>
      <c r="F323" s="361"/>
      <c r="G323" s="361"/>
      <c r="H323" s="361"/>
      <c r="I323" s="361"/>
    </row>
    <row r="324" spans="1:9" x14ac:dyDescent="0.3">
      <c r="A324" s="353"/>
      <c r="B324" s="381" t="s">
        <v>73</v>
      </c>
      <c r="C324" s="134">
        <f>Training!G144</f>
        <v>3200</v>
      </c>
      <c r="D324" s="382">
        <f>C324</f>
        <v>3200</v>
      </c>
      <c r="E324" s="382">
        <f t="shared" ref="E324:H324" si="103">D324</f>
        <v>3200</v>
      </c>
      <c r="F324" s="382">
        <f t="shared" si="103"/>
        <v>3200</v>
      </c>
      <c r="G324" s="382">
        <f t="shared" si="103"/>
        <v>3200</v>
      </c>
      <c r="H324" s="382">
        <f t="shared" si="103"/>
        <v>3200</v>
      </c>
      <c r="I324" s="390"/>
    </row>
    <row r="325" spans="1:9" x14ac:dyDescent="0.3">
      <c r="A325" s="353"/>
      <c r="B325" s="392" t="s">
        <v>74</v>
      </c>
      <c r="C325" s="391">
        <f>Training!G161</f>
        <v>2000</v>
      </c>
      <c r="D325" s="382">
        <f t="shared" ref="D325:H325" si="104">C325</f>
        <v>2000</v>
      </c>
      <c r="E325" s="382">
        <f t="shared" si="104"/>
        <v>2000</v>
      </c>
      <c r="F325" s="382">
        <f t="shared" si="104"/>
        <v>2000</v>
      </c>
      <c r="G325" s="382">
        <f t="shared" si="104"/>
        <v>2000</v>
      </c>
      <c r="H325" s="382">
        <f t="shared" si="104"/>
        <v>2000</v>
      </c>
      <c r="I325" s="394"/>
    </row>
    <row r="326" spans="1:9" x14ac:dyDescent="0.3">
      <c r="A326" s="353"/>
      <c r="B326" s="381" t="s">
        <v>81</v>
      </c>
      <c r="C326" s="119"/>
      <c r="D326" s="390">
        <v>0</v>
      </c>
      <c r="E326" s="390">
        <v>3</v>
      </c>
      <c r="F326" s="390">
        <v>2</v>
      </c>
      <c r="G326" s="390">
        <v>0</v>
      </c>
      <c r="H326" s="390">
        <v>0</v>
      </c>
      <c r="I326" s="390"/>
    </row>
    <row r="327" spans="1:9" x14ac:dyDescent="0.3">
      <c r="A327" s="353"/>
      <c r="B327" s="381" t="s">
        <v>82</v>
      </c>
      <c r="C327" s="119"/>
      <c r="D327" s="390">
        <v>0</v>
      </c>
      <c r="E327" s="390">
        <v>5</v>
      </c>
      <c r="F327" s="390">
        <v>5</v>
      </c>
      <c r="G327" s="390">
        <v>0</v>
      </c>
      <c r="H327" s="390">
        <v>0</v>
      </c>
      <c r="I327" s="390"/>
    </row>
    <row r="328" spans="1:9" x14ac:dyDescent="0.3">
      <c r="A328" s="353"/>
      <c r="B328" s="122" t="s">
        <v>79</v>
      </c>
      <c r="C328" s="119"/>
      <c r="D328" s="380">
        <f>D324*D326+D325*D327</f>
        <v>0</v>
      </c>
      <c r="E328" s="380">
        <f t="shared" ref="E328" si="105">E324*E326+E325*E327</f>
        <v>19600</v>
      </c>
      <c r="F328" s="380">
        <f t="shared" ref="F328" si="106">F324*F326+F325*F327</f>
        <v>16400</v>
      </c>
      <c r="G328" s="380">
        <f t="shared" ref="G328" si="107">G324*G326+G325*G327</f>
        <v>0</v>
      </c>
      <c r="H328" s="380">
        <f t="shared" ref="H328" si="108">H324*H326+H325*H327</f>
        <v>0</v>
      </c>
      <c r="I328" s="380">
        <f>SUM(D328:H328)</f>
        <v>36000</v>
      </c>
    </row>
    <row r="329" spans="1:9" x14ac:dyDescent="0.3">
      <c r="A329" s="353"/>
      <c r="B329" s="356"/>
      <c r="C329" s="98"/>
      <c r="D329" s="361"/>
      <c r="E329" s="361"/>
      <c r="F329" s="361"/>
      <c r="G329" s="361"/>
      <c r="H329" s="361"/>
      <c r="I329" s="361"/>
    </row>
    <row r="330" spans="1:9" ht="28.8" x14ac:dyDescent="0.3">
      <c r="A330" s="383" t="s">
        <v>290</v>
      </c>
      <c r="B330" s="384" t="s">
        <v>289</v>
      </c>
      <c r="C330" s="330"/>
      <c r="D330" s="330"/>
      <c r="E330" s="330"/>
      <c r="F330" s="330"/>
      <c r="G330" s="330"/>
      <c r="H330" s="330"/>
      <c r="I330" s="330"/>
    </row>
    <row r="331" spans="1:9" x14ac:dyDescent="0.3">
      <c r="A331" s="353"/>
      <c r="B331" s="356"/>
      <c r="C331" s="98"/>
      <c r="D331" s="361"/>
      <c r="E331" s="361"/>
      <c r="F331" s="361"/>
      <c r="G331" s="361"/>
      <c r="H331" s="361"/>
      <c r="I331" s="361"/>
    </row>
    <row r="332" spans="1:9" ht="28.8" x14ac:dyDescent="0.3">
      <c r="A332" s="353"/>
      <c r="B332" s="356" t="str">
        <f>'TSP Summary Budget'!B103</f>
        <v>ეროვნული კონსულტანტები, სტრატეგიისა და სამოქმედო გეგმის შემუშავება</v>
      </c>
      <c r="C332" s="98"/>
      <c r="D332" s="361"/>
      <c r="E332" s="361"/>
      <c r="F332" s="361"/>
      <c r="G332" s="361"/>
      <c r="H332" s="361"/>
      <c r="I332" s="361"/>
    </row>
    <row r="333" spans="1:9" x14ac:dyDescent="0.3">
      <c r="A333" s="353"/>
      <c r="B333" s="112" t="s">
        <v>80</v>
      </c>
      <c r="C333" s="98"/>
      <c r="D333" s="99">
        <v>0</v>
      </c>
      <c r="E333" s="99">
        <v>12</v>
      </c>
      <c r="F333" s="99">
        <v>0</v>
      </c>
      <c r="G333" s="99">
        <v>0</v>
      </c>
      <c r="H333" s="99">
        <v>0</v>
      </c>
      <c r="I333" s="100"/>
    </row>
    <row r="334" spans="1:9" x14ac:dyDescent="0.3">
      <c r="A334" s="353"/>
      <c r="B334" s="381" t="s">
        <v>72</v>
      </c>
      <c r="C334" s="103">
        <f>C313</f>
        <v>700</v>
      </c>
      <c r="D334" s="104">
        <f>C334</f>
        <v>700</v>
      </c>
      <c r="E334" s="104">
        <f>D334</f>
        <v>700</v>
      </c>
      <c r="F334" s="104">
        <f>E334</f>
        <v>700</v>
      </c>
      <c r="G334" s="104">
        <f t="shared" ref="G334:H334" si="109">F334</f>
        <v>700</v>
      </c>
      <c r="H334" s="104">
        <f t="shared" si="109"/>
        <v>700</v>
      </c>
      <c r="I334" s="100"/>
    </row>
    <row r="335" spans="1:9" x14ac:dyDescent="0.3">
      <c r="A335" s="353"/>
      <c r="B335" s="106" t="s">
        <v>79</v>
      </c>
      <c r="C335" s="115"/>
      <c r="D335" s="108">
        <f>D333*D334</f>
        <v>0</v>
      </c>
      <c r="E335" s="108">
        <f t="shared" ref="E335:H335" si="110">E333*E334</f>
        <v>8400</v>
      </c>
      <c r="F335" s="108">
        <f t="shared" si="110"/>
        <v>0</v>
      </c>
      <c r="G335" s="108">
        <f t="shared" si="110"/>
        <v>0</v>
      </c>
      <c r="H335" s="108">
        <f t="shared" si="110"/>
        <v>0</v>
      </c>
      <c r="I335" s="109">
        <f>SUM(D335:H335)</f>
        <v>8400</v>
      </c>
    </row>
    <row r="336" spans="1:9" x14ac:dyDescent="0.3">
      <c r="A336" s="353"/>
      <c r="B336" s="356"/>
      <c r="C336" s="98"/>
      <c r="D336" s="361"/>
      <c r="E336" s="361"/>
      <c r="F336" s="361"/>
      <c r="G336" s="361"/>
      <c r="H336" s="361"/>
      <c r="I336" s="361"/>
    </row>
    <row r="337" spans="1:9" ht="43.2" x14ac:dyDescent="0.3">
      <c r="A337" s="353"/>
      <c r="B337" s="356" t="str">
        <f>'TSP Summary Budget'!B104</f>
        <v>გარე ტექნიკური დახმარება ხარჯთაღრიცხვის შემცველი NSP-სა და სამოქმედო გეგმის შემუშავებისას  აივ/შიდსისთვის</v>
      </c>
      <c r="C337" s="98"/>
      <c r="D337" s="361"/>
      <c r="E337" s="361"/>
      <c r="F337" s="361"/>
      <c r="G337" s="361"/>
      <c r="H337" s="361"/>
      <c r="I337" s="361"/>
    </row>
    <row r="338" spans="1:9" x14ac:dyDescent="0.3">
      <c r="A338" s="353"/>
      <c r="B338" s="381" t="s">
        <v>196</v>
      </c>
      <c r="C338" s="134">
        <v>15000</v>
      </c>
      <c r="D338" s="382">
        <f>C338</f>
        <v>15000</v>
      </c>
      <c r="E338" s="382">
        <f t="shared" ref="E338:H338" si="111">D338</f>
        <v>15000</v>
      </c>
      <c r="F338" s="382">
        <f t="shared" si="111"/>
        <v>15000</v>
      </c>
      <c r="G338" s="382">
        <f t="shared" si="111"/>
        <v>15000</v>
      </c>
      <c r="H338" s="382">
        <f t="shared" si="111"/>
        <v>15000</v>
      </c>
      <c r="I338" s="380"/>
    </row>
    <row r="339" spans="1:9" x14ac:dyDescent="0.3">
      <c r="A339" s="353"/>
      <c r="B339" s="112" t="s">
        <v>243</v>
      </c>
      <c r="C339" s="119"/>
      <c r="D339" s="382">
        <v>0</v>
      </c>
      <c r="E339" s="382">
        <v>3</v>
      </c>
      <c r="F339" s="382">
        <v>0</v>
      </c>
      <c r="G339" s="382">
        <v>0</v>
      </c>
      <c r="H339" s="382">
        <v>0</v>
      </c>
      <c r="I339" s="380"/>
    </row>
    <row r="340" spans="1:9" x14ac:dyDescent="0.3">
      <c r="A340" s="353"/>
      <c r="B340" s="106" t="s">
        <v>79</v>
      </c>
      <c r="C340" s="115"/>
      <c r="D340" s="108">
        <f>D338*D339</f>
        <v>0</v>
      </c>
      <c r="E340" s="108">
        <f t="shared" ref="E340:H340" si="112">E338*E339</f>
        <v>45000</v>
      </c>
      <c r="F340" s="108">
        <f t="shared" si="112"/>
        <v>0</v>
      </c>
      <c r="G340" s="108">
        <f t="shared" si="112"/>
        <v>0</v>
      </c>
      <c r="H340" s="108">
        <f t="shared" si="112"/>
        <v>0</v>
      </c>
      <c r="I340" s="109">
        <f>SUM(D340:H340)</f>
        <v>45000</v>
      </c>
    </row>
    <row r="341" spans="1:9" x14ac:dyDescent="0.3">
      <c r="A341" s="353"/>
      <c r="B341" s="356"/>
      <c r="C341" s="98"/>
      <c r="D341" s="361"/>
      <c r="E341" s="361"/>
      <c r="F341" s="361"/>
      <c r="G341" s="361"/>
      <c r="H341" s="361"/>
      <c r="I341" s="361"/>
    </row>
    <row r="342" spans="1:9" ht="28.8" x14ac:dyDescent="0.3">
      <c r="A342" s="383" t="s">
        <v>290</v>
      </c>
      <c r="B342" s="384" t="s">
        <v>291</v>
      </c>
      <c r="C342" s="330"/>
      <c r="D342" s="330"/>
      <c r="E342" s="330"/>
      <c r="F342" s="330"/>
      <c r="G342" s="330"/>
      <c r="H342" s="330"/>
      <c r="I342" s="330"/>
    </row>
    <row r="343" spans="1:9" x14ac:dyDescent="0.3">
      <c r="A343" s="353"/>
      <c r="B343" s="356"/>
      <c r="C343" s="98"/>
      <c r="D343" s="361"/>
      <c r="E343" s="361"/>
      <c r="F343" s="361"/>
      <c r="G343" s="361"/>
      <c r="H343" s="361"/>
      <c r="I343" s="361"/>
    </row>
    <row r="344" spans="1:9" ht="28.8" x14ac:dyDescent="0.3">
      <c r="A344" s="353"/>
      <c r="B344" s="356" t="str">
        <f>'TSP Summary Budget'!B107</f>
        <v>ეროვნული კონსულტანტები, სტრატეგიისა და სამოქმედო გეგმის შემუშავება</v>
      </c>
      <c r="C344" s="98"/>
      <c r="D344" s="361"/>
      <c r="E344" s="361"/>
      <c r="F344" s="361"/>
      <c r="G344" s="361"/>
      <c r="H344" s="361"/>
      <c r="I344" s="361"/>
    </row>
    <row r="345" spans="1:9" x14ac:dyDescent="0.3">
      <c r="A345" s="353"/>
      <c r="B345" s="112" t="s">
        <v>80</v>
      </c>
      <c r="C345" s="98"/>
      <c r="D345" s="490">
        <v>0</v>
      </c>
      <c r="E345" s="490">
        <v>0</v>
      </c>
      <c r="F345" s="490">
        <v>0</v>
      </c>
      <c r="G345" s="490">
        <v>24</v>
      </c>
      <c r="H345" s="99"/>
      <c r="I345" s="100"/>
    </row>
    <row r="346" spans="1:9" x14ac:dyDescent="0.3">
      <c r="A346" s="353"/>
      <c r="B346" s="381" t="s">
        <v>72</v>
      </c>
      <c r="C346" s="103">
        <v>700</v>
      </c>
      <c r="D346" s="104">
        <f>C346</f>
        <v>700</v>
      </c>
      <c r="E346" s="104">
        <f>D346</f>
        <v>700</v>
      </c>
      <c r="F346" s="104">
        <f>E346</f>
        <v>700</v>
      </c>
      <c r="G346" s="104">
        <f t="shared" ref="G346:H346" si="113">F346</f>
        <v>700</v>
      </c>
      <c r="H346" s="104">
        <f t="shared" si="113"/>
        <v>700</v>
      </c>
      <c r="I346" s="100"/>
    </row>
    <row r="347" spans="1:9" x14ac:dyDescent="0.3">
      <c r="A347" s="353"/>
      <c r="B347" s="106" t="s">
        <v>79</v>
      </c>
      <c r="C347" s="115"/>
      <c r="D347" s="108">
        <f>D345*D346</f>
        <v>0</v>
      </c>
      <c r="E347" s="108">
        <f t="shared" ref="E347:H347" si="114">E345*E346</f>
        <v>0</v>
      </c>
      <c r="F347" s="108">
        <f t="shared" si="114"/>
        <v>0</v>
      </c>
      <c r="G347" s="108">
        <f t="shared" si="114"/>
        <v>16800</v>
      </c>
      <c r="H347" s="108">
        <f t="shared" si="114"/>
        <v>0</v>
      </c>
      <c r="I347" s="109">
        <f>SUM(D347:H347)</f>
        <v>16800</v>
      </c>
    </row>
    <row r="348" spans="1:9" x14ac:dyDescent="0.3">
      <c r="A348" s="353"/>
      <c r="B348" s="356"/>
      <c r="C348" s="98"/>
      <c r="D348" s="361"/>
      <c r="E348" s="361"/>
      <c r="F348" s="361"/>
      <c r="G348" s="361"/>
      <c r="H348" s="361"/>
      <c r="I348" s="361"/>
    </row>
    <row r="349" spans="1:9" ht="43.2" x14ac:dyDescent="0.3">
      <c r="A349" s="353"/>
      <c r="B349" s="356" t="str">
        <f>'TSP Summary Budget'!B108</f>
        <v>გარე ტექნიკური დახმარება ხარჯთაღრიცხვის შემცველი NSP-სა და სამოქმედო გეგმის შემუშავებისას  TB-სთვის</v>
      </c>
      <c r="C349" s="98"/>
      <c r="D349" s="361"/>
      <c r="E349" s="361"/>
      <c r="F349" s="361"/>
      <c r="G349" s="361"/>
      <c r="H349" s="361"/>
      <c r="I349" s="361"/>
    </row>
    <row r="350" spans="1:9" x14ac:dyDescent="0.3">
      <c r="A350" s="353"/>
      <c r="B350" s="381" t="s">
        <v>196</v>
      </c>
      <c r="C350" s="134">
        <v>15000</v>
      </c>
      <c r="D350" s="382">
        <f>C350</f>
        <v>15000</v>
      </c>
      <c r="E350" s="382">
        <f t="shared" ref="E350:H350" si="115">D350</f>
        <v>15000</v>
      </c>
      <c r="F350" s="382">
        <f t="shared" si="115"/>
        <v>15000</v>
      </c>
      <c r="G350" s="382">
        <f t="shared" si="115"/>
        <v>15000</v>
      </c>
      <c r="H350" s="382">
        <f t="shared" si="115"/>
        <v>15000</v>
      </c>
      <c r="I350" s="380"/>
    </row>
    <row r="351" spans="1:9" x14ac:dyDescent="0.3">
      <c r="A351" s="353"/>
      <c r="B351" s="112" t="s">
        <v>243</v>
      </c>
      <c r="C351" s="119"/>
      <c r="D351" s="382">
        <v>0</v>
      </c>
      <c r="E351" s="382">
        <v>0</v>
      </c>
      <c r="F351" s="382">
        <v>0</v>
      </c>
      <c r="G351" s="382">
        <v>2</v>
      </c>
      <c r="H351" s="382">
        <v>0</v>
      </c>
      <c r="I351" s="380"/>
    </row>
    <row r="352" spans="1:9" x14ac:dyDescent="0.3">
      <c r="A352" s="353"/>
      <c r="B352" s="106" t="s">
        <v>79</v>
      </c>
      <c r="C352" s="115"/>
      <c r="D352" s="108">
        <f>D350*D351</f>
        <v>0</v>
      </c>
      <c r="E352" s="108">
        <f t="shared" ref="E352:H352" si="116">E350*E351</f>
        <v>0</v>
      </c>
      <c r="F352" s="108">
        <f t="shared" si="116"/>
        <v>0</v>
      </c>
      <c r="G352" s="108">
        <f t="shared" si="116"/>
        <v>30000</v>
      </c>
      <c r="H352" s="108">
        <f t="shared" si="116"/>
        <v>0</v>
      </c>
      <c r="I352" s="109">
        <f>SUM(D352:H352)</f>
        <v>30000</v>
      </c>
    </row>
    <row r="353" spans="1:9" x14ac:dyDescent="0.3">
      <c r="A353" s="353"/>
      <c r="B353" s="356"/>
      <c r="C353" s="98"/>
      <c r="D353" s="361"/>
      <c r="E353" s="361"/>
      <c r="F353" s="361"/>
      <c r="G353" s="361"/>
      <c r="H353" s="361"/>
      <c r="I353" s="361"/>
    </row>
    <row r="354" spans="1:9" ht="57.6" x14ac:dyDescent="0.3">
      <c r="A354" s="383" t="s">
        <v>293</v>
      </c>
      <c r="B354" s="384" t="s">
        <v>296</v>
      </c>
      <c r="C354" s="335"/>
      <c r="D354" s="335"/>
      <c r="E354" s="335"/>
      <c r="F354" s="335"/>
      <c r="G354" s="335"/>
      <c r="H354" s="336"/>
      <c r="I354" s="335"/>
    </row>
    <row r="355" spans="1:9" x14ac:dyDescent="0.3">
      <c r="A355" s="353"/>
      <c r="B355" s="356"/>
      <c r="C355" s="98"/>
      <c r="D355" s="361"/>
      <c r="E355" s="361"/>
      <c r="F355" s="361"/>
      <c r="G355" s="361"/>
      <c r="H355" s="361"/>
      <c r="I355" s="361"/>
    </row>
    <row r="356" spans="1:9" ht="28.8" x14ac:dyDescent="0.3">
      <c r="A356" s="353"/>
      <c r="B356" s="356" t="str">
        <f>'TSP Summary Budget'!B112</f>
        <v>ეროვნული კონსულტანტები, კომუნიკაციისა და გავრცელების სტრატეგიის შემუშავება</v>
      </c>
      <c r="C356" s="98"/>
      <c r="D356" s="361"/>
      <c r="E356" s="361"/>
      <c r="F356" s="361"/>
      <c r="G356" s="361"/>
      <c r="H356" s="361"/>
      <c r="I356" s="361"/>
    </row>
    <row r="357" spans="1:9" x14ac:dyDescent="0.3">
      <c r="A357" s="353"/>
      <c r="B357" s="112" t="s">
        <v>80</v>
      </c>
      <c r="C357" s="98"/>
      <c r="D357" s="99">
        <v>0</v>
      </c>
      <c r="E357" s="99">
        <v>18</v>
      </c>
      <c r="F357" s="99">
        <v>0</v>
      </c>
      <c r="G357" s="99">
        <v>0</v>
      </c>
      <c r="H357" s="99">
        <v>0</v>
      </c>
      <c r="I357" s="100"/>
    </row>
    <row r="358" spans="1:9" x14ac:dyDescent="0.3">
      <c r="A358" s="353"/>
      <c r="B358" s="381" t="s">
        <v>72</v>
      </c>
      <c r="C358" s="103">
        <v>700</v>
      </c>
      <c r="D358" s="104">
        <f>C358</f>
        <v>700</v>
      </c>
      <c r="E358" s="104">
        <f>D358</f>
        <v>700</v>
      </c>
      <c r="F358" s="104">
        <f>E358</f>
        <v>700</v>
      </c>
      <c r="G358" s="104">
        <f t="shared" ref="G358:H358" si="117">F358</f>
        <v>700</v>
      </c>
      <c r="H358" s="104">
        <f t="shared" si="117"/>
        <v>700</v>
      </c>
      <c r="I358" s="100"/>
    </row>
    <row r="359" spans="1:9" x14ac:dyDescent="0.3">
      <c r="A359" s="353"/>
      <c r="B359" s="106" t="s">
        <v>79</v>
      </c>
      <c r="C359" s="115"/>
      <c r="D359" s="108">
        <f>D357*D358</f>
        <v>0</v>
      </c>
      <c r="E359" s="108">
        <f t="shared" ref="E359:H359" si="118">E357*E358</f>
        <v>12600</v>
      </c>
      <c r="F359" s="108">
        <f t="shared" si="118"/>
        <v>0</v>
      </c>
      <c r="G359" s="108">
        <f t="shared" si="118"/>
        <v>0</v>
      </c>
      <c r="H359" s="108">
        <f t="shared" si="118"/>
        <v>0</v>
      </c>
      <c r="I359" s="109">
        <f>SUM(D359:H359)</f>
        <v>12600</v>
      </c>
    </row>
    <row r="360" spans="1:9" x14ac:dyDescent="0.3">
      <c r="A360" s="353"/>
      <c r="B360" s="356"/>
      <c r="C360" s="98"/>
      <c r="D360" s="361"/>
      <c r="E360" s="361"/>
      <c r="F360" s="361"/>
      <c r="G360" s="361"/>
      <c r="H360" s="361"/>
      <c r="I360" s="361"/>
    </row>
    <row r="361" spans="1:9" ht="57.6" x14ac:dyDescent="0.3">
      <c r="A361" s="337" t="s">
        <v>294</v>
      </c>
      <c r="B361" s="338" t="s">
        <v>297</v>
      </c>
      <c r="C361" s="330"/>
      <c r="D361" s="330"/>
      <c r="E361" s="330"/>
      <c r="F361" s="330"/>
      <c r="G361" s="330"/>
      <c r="H361" s="331"/>
      <c r="I361" s="330"/>
    </row>
    <row r="362" spans="1:9" ht="36" customHeight="1" x14ac:dyDescent="0.3">
      <c r="A362" s="353"/>
      <c r="B362" s="356"/>
      <c r="C362" s="98"/>
      <c r="D362" s="361"/>
      <c r="E362" s="361"/>
      <c r="F362" s="361"/>
      <c r="G362" s="361"/>
      <c r="H362" s="361"/>
      <c r="I362" s="361"/>
    </row>
    <row r="363" spans="1:9" x14ac:dyDescent="0.3">
      <c r="A363" s="353"/>
      <c r="B363" s="356" t="str">
        <f>'TSP Summary Budget'!B114</f>
        <v>ანგარიშების შემუშავება, ბეჭდვა და გავრცელება</v>
      </c>
      <c r="C363" s="98"/>
      <c r="D363" s="361"/>
      <c r="E363" s="361"/>
      <c r="F363" s="361"/>
      <c r="G363" s="361"/>
      <c r="H363" s="361"/>
      <c r="I363" s="361"/>
    </row>
    <row r="364" spans="1:9" x14ac:dyDescent="0.3">
      <c r="A364" s="353"/>
      <c r="B364" s="341" t="s">
        <v>295</v>
      </c>
      <c r="C364" s="357">
        <v>5000</v>
      </c>
      <c r="D364" s="357">
        <v>0</v>
      </c>
      <c r="E364" s="357">
        <f>C364</f>
        <v>5000</v>
      </c>
      <c r="F364" s="357">
        <f t="shared" ref="F364:H364" si="119">E364</f>
        <v>5000</v>
      </c>
      <c r="G364" s="357">
        <f t="shared" si="119"/>
        <v>5000</v>
      </c>
      <c r="H364" s="357">
        <f t="shared" si="119"/>
        <v>5000</v>
      </c>
      <c r="I364" s="361"/>
    </row>
    <row r="365" spans="1:9" x14ac:dyDescent="0.3">
      <c r="A365" s="353"/>
      <c r="B365" s="106" t="s">
        <v>79</v>
      </c>
      <c r="C365" s="115"/>
      <c r="D365" s="108">
        <f>D364</f>
        <v>0</v>
      </c>
      <c r="E365" s="108">
        <f t="shared" ref="E365:H365" si="120">E364</f>
        <v>5000</v>
      </c>
      <c r="F365" s="108">
        <f t="shared" si="120"/>
        <v>5000</v>
      </c>
      <c r="G365" s="108">
        <f t="shared" si="120"/>
        <v>5000</v>
      </c>
      <c r="H365" s="108">
        <f t="shared" si="120"/>
        <v>5000</v>
      </c>
      <c r="I365" s="109">
        <f>SUM(D365:H365)</f>
        <v>20000</v>
      </c>
    </row>
    <row r="366" spans="1:9" x14ac:dyDescent="0.3">
      <c r="A366" s="353"/>
      <c r="B366" s="356"/>
      <c r="C366" s="98"/>
      <c r="D366" s="361"/>
      <c r="E366" s="361"/>
      <c r="F366" s="361"/>
      <c r="G366" s="361"/>
      <c r="H366" s="361"/>
      <c r="I366" s="361"/>
    </row>
    <row r="367" spans="1:9" ht="28.8" x14ac:dyDescent="0.3">
      <c r="A367" s="452" t="s">
        <v>299</v>
      </c>
      <c r="B367" s="453" t="s">
        <v>445</v>
      </c>
      <c r="C367" s="426"/>
      <c r="D367" s="426"/>
      <c r="E367" s="426"/>
      <c r="F367" s="426"/>
      <c r="G367" s="426"/>
      <c r="H367" s="427"/>
      <c r="I367" s="426"/>
    </row>
    <row r="368" spans="1:9" x14ac:dyDescent="0.3">
      <c r="A368" s="454"/>
      <c r="B368" s="356"/>
      <c r="C368" s="98"/>
      <c r="D368" s="361"/>
      <c r="E368" s="361"/>
      <c r="F368" s="361"/>
      <c r="G368" s="361"/>
      <c r="H368" s="361"/>
      <c r="I368" s="361"/>
    </row>
    <row r="369" spans="1:9" ht="28.8" x14ac:dyDescent="0.3">
      <c r="A369" s="454"/>
      <c r="B369" s="356" t="str">
        <f>'TSP Summary Budget'!B119</f>
        <v>სსო/სათემო ორგანიზაციების პერსონალის ტრენინგი</v>
      </c>
      <c r="C369" s="98"/>
      <c r="D369" s="361"/>
      <c r="E369" s="361"/>
      <c r="F369" s="361"/>
      <c r="G369" s="361"/>
      <c r="H369" s="361"/>
      <c r="I369" s="361"/>
    </row>
    <row r="370" spans="1:9" x14ac:dyDescent="0.3">
      <c r="A370" s="454"/>
      <c r="B370" s="443" t="str">
        <f>B12</f>
        <v>Average cost of training, central level</v>
      </c>
      <c r="C370" s="455">
        <f>C12</f>
        <v>4600</v>
      </c>
      <c r="D370" s="455">
        <f>C370</f>
        <v>4600</v>
      </c>
      <c r="E370" s="455">
        <f t="shared" ref="E370:H370" si="121">D370</f>
        <v>4600</v>
      </c>
      <c r="F370" s="455">
        <f t="shared" si="121"/>
        <v>4600</v>
      </c>
      <c r="G370" s="455">
        <f t="shared" si="121"/>
        <v>4600</v>
      </c>
      <c r="H370" s="455">
        <f t="shared" si="121"/>
        <v>4600</v>
      </c>
      <c r="I370" s="455"/>
    </row>
    <row r="371" spans="1:9" x14ac:dyDescent="0.3">
      <c r="A371" s="454"/>
      <c r="B371" s="443" t="s">
        <v>446</v>
      </c>
      <c r="C371" s="98"/>
      <c r="D371" s="455"/>
      <c r="E371" s="455">
        <v>1</v>
      </c>
      <c r="F371" s="455">
        <v>1</v>
      </c>
      <c r="G371" s="455"/>
      <c r="H371" s="455"/>
      <c r="I371" s="455"/>
    </row>
    <row r="372" spans="1:9" x14ac:dyDescent="0.3">
      <c r="A372" s="454"/>
      <c r="B372" s="106" t="s">
        <v>79</v>
      </c>
      <c r="C372" s="115"/>
      <c r="D372" s="108">
        <f>D370*D371</f>
        <v>0</v>
      </c>
      <c r="E372" s="108">
        <f t="shared" ref="E372:H372" si="122">E370*E371</f>
        <v>4600</v>
      </c>
      <c r="F372" s="108">
        <f t="shared" si="122"/>
        <v>4600</v>
      </c>
      <c r="G372" s="108">
        <f t="shared" si="122"/>
        <v>0</v>
      </c>
      <c r="H372" s="108">
        <f t="shared" si="122"/>
        <v>0</v>
      </c>
      <c r="I372" s="109">
        <f>SUM(D372:H372)</f>
        <v>9200</v>
      </c>
    </row>
    <row r="373" spans="1:9" x14ac:dyDescent="0.3">
      <c r="A373" s="454"/>
      <c r="B373" s="356"/>
      <c r="C373" s="98"/>
      <c r="D373" s="361"/>
      <c r="E373" s="361"/>
      <c r="F373" s="361"/>
      <c r="G373" s="361"/>
      <c r="H373" s="361"/>
      <c r="I373" s="361"/>
    </row>
    <row r="374" spans="1:9" ht="57.6" x14ac:dyDescent="0.3">
      <c r="A374" s="452" t="s">
        <v>408</v>
      </c>
      <c r="B374" s="453" t="s">
        <v>409</v>
      </c>
      <c r="C374" s="452"/>
      <c r="D374" s="453"/>
      <c r="E374" s="452"/>
      <c r="F374" s="453"/>
      <c r="G374" s="452"/>
      <c r="H374" s="453"/>
      <c r="I374" s="452"/>
    </row>
    <row r="375" spans="1:9" x14ac:dyDescent="0.3">
      <c r="A375" s="454"/>
      <c r="B375" s="356"/>
      <c r="C375" s="98"/>
      <c r="D375" s="361"/>
      <c r="E375" s="361"/>
      <c r="F375" s="361"/>
      <c r="G375" s="361"/>
      <c r="H375" s="361"/>
      <c r="I375" s="361"/>
    </row>
    <row r="376" spans="1:9" ht="57.6" x14ac:dyDescent="0.3">
      <c r="A376" s="454"/>
      <c r="B376" s="356" t="str">
        <f>'TSP Summary Budget'!B124</f>
        <v xml:space="preserve">გარე ტექნიკური დახმარება, ტუბერკულოზისათვის მომსახურების ხარისხის გაუმჯობესების განხორციელების გეგმის შესამუშავებლად </v>
      </c>
      <c r="C376" s="98"/>
      <c r="D376" s="361"/>
      <c r="E376" s="361"/>
      <c r="F376" s="361"/>
      <c r="G376" s="361"/>
      <c r="H376" s="361"/>
      <c r="I376" s="361"/>
    </row>
    <row r="377" spans="1:9" x14ac:dyDescent="0.3">
      <c r="A377" s="454"/>
      <c r="B377" s="451" t="s">
        <v>196</v>
      </c>
      <c r="C377" s="103">
        <v>15000</v>
      </c>
      <c r="D377" s="450">
        <f>C377</f>
        <v>15000</v>
      </c>
      <c r="E377" s="450">
        <f t="shared" ref="E377:H377" si="123">D377</f>
        <v>15000</v>
      </c>
      <c r="F377" s="450">
        <f t="shared" si="123"/>
        <v>15000</v>
      </c>
      <c r="G377" s="450">
        <f t="shared" si="123"/>
        <v>15000</v>
      </c>
      <c r="H377" s="450">
        <f t="shared" si="123"/>
        <v>15000</v>
      </c>
      <c r="I377" s="380"/>
    </row>
    <row r="378" spans="1:9" x14ac:dyDescent="0.3">
      <c r="A378" s="454"/>
      <c r="B378" s="443" t="s">
        <v>243</v>
      </c>
      <c r="C378" s="98"/>
      <c r="D378" s="450">
        <v>0</v>
      </c>
      <c r="E378" s="450">
        <v>2</v>
      </c>
      <c r="F378" s="450">
        <v>0</v>
      </c>
      <c r="G378" s="450">
        <v>0</v>
      </c>
      <c r="H378" s="450"/>
      <c r="I378" s="380"/>
    </row>
    <row r="379" spans="1:9" x14ac:dyDescent="0.3">
      <c r="A379" s="454"/>
      <c r="B379" s="106" t="s">
        <v>79</v>
      </c>
      <c r="C379" s="115"/>
      <c r="D379" s="108">
        <f>D377*D378</f>
        <v>0</v>
      </c>
      <c r="E379" s="108">
        <f t="shared" ref="E379:H379" si="124">E377*E378</f>
        <v>30000</v>
      </c>
      <c r="F379" s="108">
        <f t="shared" si="124"/>
        <v>0</v>
      </c>
      <c r="G379" s="108">
        <f t="shared" si="124"/>
        <v>0</v>
      </c>
      <c r="H379" s="108">
        <f t="shared" si="124"/>
        <v>0</v>
      </c>
      <c r="I379" s="109">
        <f>SUM(D379:H379)</f>
        <v>30000</v>
      </c>
    </row>
    <row r="380" spans="1:9" x14ac:dyDescent="0.3">
      <c r="A380" s="454"/>
      <c r="B380" s="356"/>
      <c r="C380" s="98"/>
      <c r="D380" s="361"/>
      <c r="E380" s="361"/>
      <c r="F380" s="361"/>
      <c r="G380" s="361"/>
      <c r="H380" s="361"/>
      <c r="I380" s="361"/>
    </row>
    <row r="381" spans="1:9" ht="43.2" x14ac:dyDescent="0.3">
      <c r="A381" s="454"/>
      <c r="B381" s="356" t="str">
        <f>'TSP Summary Budget'!B125</f>
        <v>ტუპერკულოზის მომსახურე პერსონალისათვის ტრენინგების უზრუნველყოფა ხარისხის უზრუნველყოფის კუთხით</v>
      </c>
      <c r="C381" s="98"/>
      <c r="D381" s="361"/>
      <c r="E381" s="361"/>
      <c r="F381" s="361"/>
      <c r="G381" s="361"/>
      <c r="H381" s="361"/>
      <c r="I381" s="361"/>
    </row>
    <row r="382" spans="1:9" x14ac:dyDescent="0.3">
      <c r="A382" s="454"/>
      <c r="B382" s="441" t="str">
        <f>B12</f>
        <v>Average cost of training, central level</v>
      </c>
      <c r="C382" s="444">
        <f>C12</f>
        <v>4600</v>
      </c>
      <c r="D382" s="455">
        <f t="shared" ref="D382:H383" si="125">C382</f>
        <v>4600</v>
      </c>
      <c r="E382" s="455">
        <f t="shared" si="125"/>
        <v>4600</v>
      </c>
      <c r="F382" s="455">
        <f t="shared" si="125"/>
        <v>4600</v>
      </c>
      <c r="G382" s="455">
        <f t="shared" si="125"/>
        <v>4600</v>
      </c>
      <c r="H382" s="455">
        <f t="shared" si="125"/>
        <v>4600</v>
      </c>
      <c r="I382" s="444"/>
    </row>
    <row r="383" spans="1:9" x14ac:dyDescent="0.3">
      <c r="A383" s="454"/>
      <c r="B383" s="441" t="str">
        <f>B13</f>
        <v>Average cost of training, regional level</v>
      </c>
      <c r="C383" s="456">
        <f>C13</f>
        <v>2900</v>
      </c>
      <c r="D383" s="455">
        <f t="shared" si="125"/>
        <v>2900</v>
      </c>
      <c r="E383" s="455">
        <f t="shared" si="125"/>
        <v>2900</v>
      </c>
      <c r="F383" s="455">
        <f t="shared" si="125"/>
        <v>2900</v>
      </c>
      <c r="G383" s="455">
        <f t="shared" si="125"/>
        <v>2900</v>
      </c>
      <c r="H383" s="455">
        <f t="shared" si="125"/>
        <v>2900</v>
      </c>
      <c r="I383" s="444"/>
    </row>
    <row r="384" spans="1:9" x14ac:dyDescent="0.3">
      <c r="A384" s="454"/>
      <c r="B384" s="443" t="s">
        <v>81</v>
      </c>
      <c r="C384" s="98"/>
      <c r="D384" s="444">
        <v>2</v>
      </c>
      <c r="E384" s="444">
        <v>4</v>
      </c>
      <c r="F384" s="444">
        <v>4</v>
      </c>
      <c r="G384" s="444">
        <v>0</v>
      </c>
      <c r="H384" s="444">
        <v>0</v>
      </c>
      <c r="I384" s="444"/>
    </row>
    <row r="385" spans="1:9" x14ac:dyDescent="0.3">
      <c r="A385" s="457"/>
      <c r="B385" s="443" t="s">
        <v>82</v>
      </c>
      <c r="C385" s="98"/>
      <c r="D385" s="444">
        <v>12</v>
      </c>
      <c r="E385" s="444">
        <v>10</v>
      </c>
      <c r="F385" s="444">
        <v>10</v>
      </c>
      <c r="G385" s="444">
        <v>0</v>
      </c>
      <c r="H385" s="444">
        <v>0</v>
      </c>
      <c r="I385" s="444"/>
    </row>
    <row r="386" spans="1:9" x14ac:dyDescent="0.3">
      <c r="A386" s="446"/>
      <c r="B386" s="106" t="s">
        <v>79</v>
      </c>
      <c r="C386" s="115"/>
      <c r="D386" s="108">
        <f>D382*D384+D383*D385</f>
        <v>44000</v>
      </c>
      <c r="E386" s="108">
        <f t="shared" ref="E386:H386" si="126">E382*E384+E383*E385</f>
        <v>47400</v>
      </c>
      <c r="F386" s="108">
        <f t="shared" si="126"/>
        <v>47400</v>
      </c>
      <c r="G386" s="108">
        <f t="shared" si="126"/>
        <v>0</v>
      </c>
      <c r="H386" s="108">
        <f t="shared" si="126"/>
        <v>0</v>
      </c>
      <c r="I386" s="108">
        <f>SUM(D386:H386)</f>
        <v>138800</v>
      </c>
    </row>
    <row r="387" spans="1:9" x14ac:dyDescent="0.3">
      <c r="A387" s="442"/>
      <c r="B387" s="443"/>
      <c r="C387" s="103"/>
      <c r="D387" s="455"/>
      <c r="E387" s="455"/>
      <c r="F387" s="455"/>
      <c r="G387" s="455"/>
      <c r="H387" s="455"/>
      <c r="I387" s="445"/>
    </row>
    <row r="388" spans="1:9" ht="28.8" x14ac:dyDescent="0.3">
      <c r="A388" s="452" t="s">
        <v>411</v>
      </c>
      <c r="B388" s="453" t="s">
        <v>412</v>
      </c>
      <c r="C388" s="458"/>
      <c r="D388" s="458"/>
      <c r="E388" s="458"/>
      <c r="F388" s="458"/>
      <c r="G388" s="458"/>
      <c r="H388" s="458"/>
      <c r="I388" s="458"/>
    </row>
    <row r="389" spans="1:9" x14ac:dyDescent="0.3">
      <c r="A389" s="457"/>
      <c r="B389" s="39"/>
      <c r="C389" s="37"/>
      <c r="D389" s="41"/>
      <c r="E389" s="41"/>
      <c r="F389" s="41"/>
      <c r="G389" s="41"/>
      <c r="H389" s="41"/>
      <c r="I389" s="41"/>
    </row>
    <row r="390" spans="1:9" ht="28.8" x14ac:dyDescent="0.3">
      <c r="A390" s="457"/>
      <c r="B390" s="356" t="str">
        <f>'TSP Summary Budget'!B129</f>
        <v>ადგილობრივი კონსულტანტები, შესყიდვებისა და მიწოდების ჯაჭვის შესაფასება</v>
      </c>
      <c r="C390" s="37"/>
      <c r="D390" s="41"/>
      <c r="E390" s="41"/>
      <c r="F390" s="41"/>
      <c r="G390" s="41"/>
      <c r="H390" s="41"/>
      <c r="I390" s="41"/>
    </row>
    <row r="391" spans="1:9" x14ac:dyDescent="0.3">
      <c r="A391" s="457"/>
      <c r="B391" s="443" t="s">
        <v>80</v>
      </c>
      <c r="C391" s="37"/>
      <c r="D391" s="488">
        <v>0</v>
      </c>
      <c r="E391" s="488">
        <v>12</v>
      </c>
      <c r="F391" s="488">
        <v>0</v>
      </c>
      <c r="G391" s="488">
        <v>0</v>
      </c>
      <c r="H391" s="488">
        <v>0</v>
      </c>
      <c r="I391" s="41"/>
    </row>
    <row r="392" spans="1:9" x14ac:dyDescent="0.3">
      <c r="A392" s="460"/>
      <c r="B392" s="461" t="str">
        <f>B10</f>
        <v>Average cost of national consultant per month (gross)</v>
      </c>
      <c r="C392" s="461">
        <f>C10</f>
        <v>800</v>
      </c>
      <c r="D392" s="444">
        <f>C392</f>
        <v>800</v>
      </c>
      <c r="E392" s="444">
        <f t="shared" ref="E392:H392" si="127">D392</f>
        <v>800</v>
      </c>
      <c r="F392" s="444">
        <f t="shared" si="127"/>
        <v>800</v>
      </c>
      <c r="G392" s="444">
        <f t="shared" si="127"/>
        <v>800</v>
      </c>
      <c r="H392" s="444">
        <f t="shared" si="127"/>
        <v>800</v>
      </c>
      <c r="I392" s="444"/>
    </row>
    <row r="393" spans="1:9" x14ac:dyDescent="0.3">
      <c r="A393" s="454"/>
      <c r="B393" s="106" t="s">
        <v>79</v>
      </c>
      <c r="C393" s="115"/>
      <c r="D393" s="108">
        <f>D391*D392</f>
        <v>0</v>
      </c>
      <c r="E393" s="108">
        <f t="shared" ref="E393:H393" si="128">E391*E392</f>
        <v>9600</v>
      </c>
      <c r="F393" s="108">
        <f t="shared" si="128"/>
        <v>0</v>
      </c>
      <c r="G393" s="108">
        <f t="shared" si="128"/>
        <v>0</v>
      </c>
      <c r="H393" s="108">
        <f t="shared" si="128"/>
        <v>0</v>
      </c>
      <c r="I393" s="109">
        <f>SUM(D393:H393)</f>
        <v>9600</v>
      </c>
    </row>
    <row r="394" spans="1:9" x14ac:dyDescent="0.3">
      <c r="A394" s="454"/>
      <c r="B394" s="443"/>
      <c r="C394" s="98"/>
      <c r="D394" s="455"/>
      <c r="E394" s="455"/>
      <c r="F394" s="455"/>
      <c r="G394" s="455"/>
      <c r="H394" s="455"/>
      <c r="I394" s="455"/>
    </row>
    <row r="395" spans="1:9" ht="43.2" x14ac:dyDescent="0.3">
      <c r="A395" s="452" t="s">
        <v>413</v>
      </c>
      <c r="B395" s="453" t="s">
        <v>447</v>
      </c>
      <c r="C395" s="458"/>
      <c r="D395" s="458"/>
      <c r="E395" s="458"/>
      <c r="F395" s="458"/>
      <c r="G395" s="458"/>
      <c r="H395" s="458"/>
      <c r="I395" s="458"/>
    </row>
    <row r="396" spans="1:9" x14ac:dyDescent="0.3">
      <c r="A396" s="454"/>
      <c r="B396" s="443"/>
      <c r="C396" s="98"/>
      <c r="D396" s="455"/>
      <c r="E396" s="455"/>
      <c r="F396" s="455"/>
      <c r="G396" s="455"/>
      <c r="H396" s="455"/>
      <c r="I396" s="455"/>
    </row>
    <row r="397" spans="1:9" ht="28.8" x14ac:dyDescent="0.3">
      <c r="A397" s="454"/>
      <c r="B397" s="356" t="str">
        <f>'TSP Summary Budget'!B131</f>
        <v>ადგილობრივი კონსულტანტები, შესაძლებლობების გაძლიერების გეგმა</v>
      </c>
      <c r="C397" s="98"/>
      <c r="D397" s="455"/>
      <c r="E397" s="455"/>
      <c r="F397" s="455"/>
      <c r="G397" s="455"/>
      <c r="H397" s="455"/>
      <c r="I397" s="455"/>
    </row>
    <row r="398" spans="1:9" x14ac:dyDescent="0.3">
      <c r="A398" s="454"/>
      <c r="B398" s="443" t="s">
        <v>80</v>
      </c>
      <c r="C398" s="37"/>
      <c r="D398" s="488">
        <v>0</v>
      </c>
      <c r="E398" s="488">
        <v>6</v>
      </c>
      <c r="F398" s="488">
        <v>0</v>
      </c>
      <c r="G398" s="488">
        <v>0</v>
      </c>
      <c r="H398" s="488">
        <v>0</v>
      </c>
      <c r="I398" s="41"/>
    </row>
    <row r="399" spans="1:9" x14ac:dyDescent="0.3">
      <c r="A399" s="454"/>
      <c r="B399" s="443" t="str">
        <f>B10</f>
        <v>Average cost of national consultant per month (gross)</v>
      </c>
      <c r="C399" s="443">
        <f>C10</f>
        <v>800</v>
      </c>
      <c r="D399" s="455">
        <f>C399</f>
        <v>800</v>
      </c>
      <c r="E399" s="455">
        <f t="shared" ref="E399:H399" si="129">D399</f>
        <v>800</v>
      </c>
      <c r="F399" s="455">
        <f t="shared" si="129"/>
        <v>800</v>
      </c>
      <c r="G399" s="455">
        <f t="shared" si="129"/>
        <v>800</v>
      </c>
      <c r="H399" s="455">
        <f t="shared" si="129"/>
        <v>800</v>
      </c>
      <c r="I399" s="361"/>
    </row>
    <row r="400" spans="1:9" x14ac:dyDescent="0.3">
      <c r="A400" s="454"/>
      <c r="B400" s="106" t="s">
        <v>79</v>
      </c>
      <c r="C400" s="115"/>
      <c r="D400" s="108">
        <f>D398*D399</f>
        <v>0</v>
      </c>
      <c r="E400" s="108">
        <f t="shared" ref="E400:H400" si="130">E398*E399</f>
        <v>4800</v>
      </c>
      <c r="F400" s="108">
        <f t="shared" si="130"/>
        <v>0</v>
      </c>
      <c r="G400" s="108">
        <f t="shared" si="130"/>
        <v>0</v>
      </c>
      <c r="H400" s="108">
        <f t="shared" si="130"/>
        <v>0</v>
      </c>
      <c r="I400" s="109">
        <f>SUM(D400:H400)</f>
        <v>4800</v>
      </c>
    </row>
    <row r="401" spans="1:9" x14ac:dyDescent="0.3">
      <c r="A401" s="454"/>
      <c r="B401" s="356"/>
      <c r="C401" s="98"/>
      <c r="D401" s="361"/>
      <c r="E401" s="361"/>
      <c r="F401" s="361"/>
      <c r="G401" s="361"/>
      <c r="H401" s="361"/>
      <c r="I401" s="361"/>
    </row>
    <row r="402" spans="1:9" ht="28.8" x14ac:dyDescent="0.3">
      <c r="A402" s="454"/>
      <c r="B402" s="356" t="str">
        <f>'TSP Summary Budget'!B132</f>
        <v>შესყიდვებსა და მომარაგებაზე პასუხისმგებელი  ეროვნული სააგენტოს პერსონალის ტრენინგი</v>
      </c>
      <c r="C402" s="98"/>
      <c r="D402" s="361"/>
      <c r="E402" s="361"/>
      <c r="F402" s="361"/>
      <c r="G402" s="361"/>
      <c r="H402" s="361"/>
      <c r="I402" s="361"/>
    </row>
    <row r="403" spans="1:9" x14ac:dyDescent="0.3">
      <c r="A403" s="454"/>
      <c r="B403" s="443" t="str">
        <f>B382</f>
        <v>Average cost of training, central level</v>
      </c>
      <c r="C403" s="455">
        <f>C382</f>
        <v>4600</v>
      </c>
      <c r="D403" s="455">
        <f>C403</f>
        <v>4600</v>
      </c>
      <c r="E403" s="455">
        <f t="shared" ref="E403:H403" si="131">D403</f>
        <v>4600</v>
      </c>
      <c r="F403" s="455">
        <f t="shared" si="131"/>
        <v>4600</v>
      </c>
      <c r="G403" s="455">
        <f t="shared" si="131"/>
        <v>4600</v>
      </c>
      <c r="H403" s="455">
        <f t="shared" si="131"/>
        <v>4600</v>
      </c>
      <c r="I403" s="455"/>
    </row>
    <row r="404" spans="1:9" x14ac:dyDescent="0.3">
      <c r="A404" s="454"/>
      <c r="B404" s="443" t="s">
        <v>446</v>
      </c>
      <c r="C404" s="98"/>
      <c r="D404" s="455"/>
      <c r="E404" s="455">
        <v>2</v>
      </c>
      <c r="F404" s="455"/>
      <c r="G404" s="455"/>
      <c r="H404" s="455"/>
      <c r="I404" s="455"/>
    </row>
    <row r="405" spans="1:9" x14ac:dyDescent="0.3">
      <c r="A405" s="454"/>
      <c r="B405" s="106" t="s">
        <v>79</v>
      </c>
      <c r="C405" s="115"/>
      <c r="D405" s="108">
        <f>D403*D404</f>
        <v>0</v>
      </c>
      <c r="E405" s="108">
        <f t="shared" ref="E405:H405" si="132">E403*E404</f>
        <v>9200</v>
      </c>
      <c r="F405" s="108">
        <f t="shared" si="132"/>
        <v>0</v>
      </c>
      <c r="G405" s="108">
        <f t="shared" si="132"/>
        <v>0</v>
      </c>
      <c r="H405" s="108">
        <f t="shared" si="132"/>
        <v>0</v>
      </c>
      <c r="I405" s="109">
        <f>SUM(D405:H405)</f>
        <v>9200</v>
      </c>
    </row>
    <row r="406" spans="1:9" x14ac:dyDescent="0.3">
      <c r="A406" s="454"/>
      <c r="B406" s="356"/>
      <c r="C406" s="98"/>
      <c r="D406" s="361"/>
      <c r="E406" s="361"/>
      <c r="F406" s="361"/>
      <c r="G406" s="361"/>
      <c r="H406" s="361"/>
      <c r="I406" s="361"/>
    </row>
    <row r="407" spans="1:9" ht="28.8" x14ac:dyDescent="0.3">
      <c r="A407" s="452" t="s">
        <v>415</v>
      </c>
      <c r="B407" s="453" t="s">
        <v>448</v>
      </c>
      <c r="C407" s="458"/>
      <c r="D407" s="458"/>
      <c r="E407" s="458"/>
      <c r="F407" s="458"/>
      <c r="G407" s="458"/>
      <c r="H407" s="458"/>
      <c r="I407" s="458"/>
    </row>
    <row r="408" spans="1:9" x14ac:dyDescent="0.3">
      <c r="A408" s="457"/>
      <c r="B408" s="39"/>
      <c r="C408" s="37"/>
      <c r="D408" s="41"/>
      <c r="E408" s="41"/>
      <c r="F408" s="41"/>
      <c r="G408" s="41"/>
      <c r="H408" s="41"/>
      <c r="I408" s="41"/>
    </row>
    <row r="409" spans="1:9" ht="28.8" x14ac:dyDescent="0.3">
      <c r="A409" s="457"/>
      <c r="B409" s="356" t="str">
        <f>'TSP Summary Budget'!B135</f>
        <v>ადგილობრივი კონსულტანტები, შესყიდვებისა და მიწოდების ჯაჭვის შესაფასება</v>
      </c>
      <c r="C409" s="37"/>
      <c r="D409" s="41"/>
      <c r="E409" s="41"/>
      <c r="F409" s="41"/>
      <c r="G409" s="41"/>
      <c r="H409" s="41"/>
      <c r="I409" s="41"/>
    </row>
    <row r="410" spans="1:9" x14ac:dyDescent="0.3">
      <c r="A410" s="457"/>
      <c r="B410" s="443" t="s">
        <v>80</v>
      </c>
      <c r="C410" s="37"/>
      <c r="D410" s="459">
        <v>0</v>
      </c>
      <c r="E410" s="459">
        <v>12</v>
      </c>
      <c r="F410" s="459">
        <v>0</v>
      </c>
      <c r="G410" s="459">
        <v>0</v>
      </c>
      <c r="H410" s="459">
        <v>0</v>
      </c>
      <c r="I410" s="41"/>
    </row>
    <row r="411" spans="1:9" x14ac:dyDescent="0.3">
      <c r="A411" s="460"/>
      <c r="B411" s="461" t="str">
        <f>B399</f>
        <v>Average cost of national consultant per month (gross)</v>
      </c>
      <c r="C411" s="461">
        <f>C399</f>
        <v>800</v>
      </c>
      <c r="D411" s="444">
        <f>C411</f>
        <v>800</v>
      </c>
      <c r="E411" s="444">
        <f t="shared" ref="E411:H411" si="133">D411</f>
        <v>800</v>
      </c>
      <c r="F411" s="444">
        <f t="shared" si="133"/>
        <v>800</v>
      </c>
      <c r="G411" s="444">
        <f t="shared" si="133"/>
        <v>800</v>
      </c>
      <c r="H411" s="444">
        <f t="shared" si="133"/>
        <v>800</v>
      </c>
      <c r="I411" s="444"/>
    </row>
    <row r="412" spans="1:9" x14ac:dyDescent="0.3">
      <c r="A412" s="454"/>
      <c r="B412" s="106" t="s">
        <v>79</v>
      </c>
      <c r="C412" s="115"/>
      <c r="D412" s="108">
        <f>D410*D411</f>
        <v>0</v>
      </c>
      <c r="E412" s="108">
        <f t="shared" ref="E412:H412" si="134">E410*E411</f>
        <v>9600</v>
      </c>
      <c r="F412" s="108">
        <f t="shared" si="134"/>
        <v>0</v>
      </c>
      <c r="G412" s="108">
        <f t="shared" si="134"/>
        <v>0</v>
      </c>
      <c r="H412" s="108">
        <f t="shared" si="134"/>
        <v>0</v>
      </c>
      <c r="I412" s="109">
        <f>SUM(D412:H412)</f>
        <v>9600</v>
      </c>
    </row>
    <row r="413" spans="1:9" x14ac:dyDescent="0.3">
      <c r="A413" s="454"/>
      <c r="B413" s="443"/>
      <c r="C413" s="98"/>
      <c r="D413" s="455"/>
      <c r="E413" s="455"/>
      <c r="F413" s="455"/>
      <c r="G413" s="455"/>
      <c r="H413" s="455"/>
      <c r="I413" s="455"/>
    </row>
    <row r="414" spans="1:9" ht="43.2" x14ac:dyDescent="0.3">
      <c r="A414" s="452" t="s">
        <v>416</v>
      </c>
      <c r="B414" s="453" t="s">
        <v>449</v>
      </c>
      <c r="C414" s="458"/>
      <c r="D414" s="458"/>
      <c r="E414" s="458"/>
      <c r="F414" s="458"/>
      <c r="G414" s="458"/>
      <c r="H414" s="458"/>
      <c r="I414" s="458"/>
    </row>
    <row r="415" spans="1:9" x14ac:dyDescent="0.3">
      <c r="A415" s="454"/>
      <c r="B415" s="443"/>
      <c r="C415" s="98"/>
      <c r="D415" s="455"/>
      <c r="E415" s="455"/>
      <c r="F415" s="455"/>
      <c r="G415" s="455"/>
      <c r="H415" s="455"/>
      <c r="I415" s="455"/>
    </row>
    <row r="416" spans="1:9" ht="28.8" x14ac:dyDescent="0.3">
      <c r="A416" s="454"/>
      <c r="B416" s="356" t="str">
        <f>'TSP Summary Budget'!B137</f>
        <v>ადგილობრივი კონსულტანტები, შესაძლებლობების გაძლიერების გეგმა</v>
      </c>
      <c r="C416" s="98"/>
      <c r="D416" s="455"/>
      <c r="E416" s="455"/>
      <c r="F416" s="455"/>
      <c r="G416" s="455"/>
      <c r="H416" s="455"/>
      <c r="I416" s="455"/>
    </row>
    <row r="417" spans="1:9" x14ac:dyDescent="0.3">
      <c r="A417" s="454"/>
      <c r="B417" s="443" t="s">
        <v>80</v>
      </c>
      <c r="C417" s="37"/>
      <c r="D417" s="459">
        <v>0</v>
      </c>
      <c r="E417" s="459">
        <v>0</v>
      </c>
      <c r="F417" s="459">
        <v>6</v>
      </c>
      <c r="G417" s="459">
        <v>0</v>
      </c>
      <c r="H417" s="459">
        <v>0</v>
      </c>
      <c r="I417" s="41"/>
    </row>
    <row r="418" spans="1:9" x14ac:dyDescent="0.3">
      <c r="A418" s="454"/>
      <c r="B418" s="443" t="str">
        <f>B399</f>
        <v>Average cost of national consultant per month (gross)</v>
      </c>
      <c r="C418" s="443">
        <f>C399</f>
        <v>800</v>
      </c>
      <c r="D418" s="455">
        <f>C418</f>
        <v>800</v>
      </c>
      <c r="E418" s="455">
        <f t="shared" ref="E418:H418" si="135">D418</f>
        <v>800</v>
      </c>
      <c r="F418" s="455">
        <f t="shared" si="135"/>
        <v>800</v>
      </c>
      <c r="G418" s="455">
        <f t="shared" si="135"/>
        <v>800</v>
      </c>
      <c r="H418" s="455">
        <f t="shared" si="135"/>
        <v>800</v>
      </c>
      <c r="I418" s="361"/>
    </row>
    <row r="419" spans="1:9" x14ac:dyDescent="0.3">
      <c r="A419" s="454"/>
      <c r="B419" s="106" t="s">
        <v>79</v>
      </c>
      <c r="C419" s="115"/>
      <c r="D419" s="108">
        <f>D417*D418</f>
        <v>0</v>
      </c>
      <c r="E419" s="108">
        <f t="shared" ref="E419:H419" si="136">E417*E418</f>
        <v>0</v>
      </c>
      <c r="F419" s="108">
        <f t="shared" si="136"/>
        <v>4800</v>
      </c>
      <c r="G419" s="108">
        <f t="shared" si="136"/>
        <v>0</v>
      </c>
      <c r="H419" s="108">
        <f t="shared" si="136"/>
        <v>0</v>
      </c>
      <c r="I419" s="109">
        <f>SUM(D419:H419)</f>
        <v>4800</v>
      </c>
    </row>
    <row r="420" spans="1:9" x14ac:dyDescent="0.3">
      <c r="A420" s="454"/>
      <c r="B420" s="356"/>
      <c r="C420" s="98"/>
      <c r="D420" s="361"/>
      <c r="E420" s="361"/>
      <c r="F420" s="361"/>
      <c r="G420" s="361"/>
      <c r="H420" s="361"/>
      <c r="I420" s="361"/>
    </row>
    <row r="421" spans="1:9" ht="28.8" x14ac:dyDescent="0.3">
      <c r="A421" s="454"/>
      <c r="B421" s="356" t="str">
        <f>'TSP Summary Budget'!B138</f>
        <v>შესყიდვებსა და მომარაგებაზე პასუხისმგებელი  ეროვნული სააგენტოს პერსონალის ტრენინგი</v>
      </c>
      <c r="C421" s="98"/>
      <c r="D421" s="361"/>
      <c r="E421" s="361"/>
      <c r="F421" s="361"/>
      <c r="G421" s="361"/>
      <c r="H421" s="361"/>
      <c r="I421" s="361"/>
    </row>
    <row r="422" spans="1:9" x14ac:dyDescent="0.3">
      <c r="A422" s="454"/>
      <c r="B422" s="462" t="str">
        <f>B403</f>
        <v>Average cost of training, central level</v>
      </c>
      <c r="C422" s="455">
        <f>C403</f>
        <v>4600</v>
      </c>
      <c r="D422" s="455">
        <f>C422</f>
        <v>4600</v>
      </c>
      <c r="E422" s="455">
        <f t="shared" ref="E422:H422" si="137">D422</f>
        <v>4600</v>
      </c>
      <c r="F422" s="455">
        <f t="shared" si="137"/>
        <v>4600</v>
      </c>
      <c r="G422" s="455">
        <f t="shared" si="137"/>
        <v>4600</v>
      </c>
      <c r="H422" s="455">
        <f t="shared" si="137"/>
        <v>4600</v>
      </c>
      <c r="I422" s="455"/>
    </row>
    <row r="423" spans="1:9" x14ac:dyDescent="0.3">
      <c r="A423" s="454"/>
      <c r="B423" s="443" t="str">
        <f>B404</f>
        <v>No. of Trainings</v>
      </c>
      <c r="C423" s="98"/>
      <c r="D423" s="455"/>
      <c r="E423" s="455">
        <v>0</v>
      </c>
      <c r="F423" s="455">
        <v>2</v>
      </c>
      <c r="G423" s="455"/>
      <c r="H423" s="455"/>
      <c r="I423" s="455"/>
    </row>
    <row r="424" spans="1:9" x14ac:dyDescent="0.3">
      <c r="A424" s="454"/>
      <c r="B424" s="106" t="s">
        <v>79</v>
      </c>
      <c r="C424" s="115"/>
      <c r="D424" s="108">
        <f>D422*D423</f>
        <v>0</v>
      </c>
      <c r="E424" s="108">
        <f t="shared" ref="E424:H424" si="138">E422*E423</f>
        <v>0</v>
      </c>
      <c r="F424" s="108">
        <f t="shared" si="138"/>
        <v>9200</v>
      </c>
      <c r="G424" s="108">
        <f t="shared" si="138"/>
        <v>0</v>
      </c>
      <c r="H424" s="108">
        <f t="shared" si="138"/>
        <v>0</v>
      </c>
      <c r="I424" s="109">
        <f>SUM(D424:H424)</f>
        <v>9200</v>
      </c>
    </row>
    <row r="425" spans="1:9" x14ac:dyDescent="0.3">
      <c r="A425" s="454"/>
      <c r="B425" s="356"/>
      <c r="C425" s="98"/>
      <c r="D425" s="361"/>
      <c r="E425" s="361"/>
      <c r="F425" s="361"/>
      <c r="G425" s="361"/>
      <c r="H425" s="361"/>
      <c r="I425" s="361"/>
    </row>
    <row r="426" spans="1:9" ht="43.2" x14ac:dyDescent="0.3">
      <c r="A426" s="452" t="str">
        <f>'[19]TSP Summary Budget'!A138</f>
        <v>2.8.2.1</v>
      </c>
      <c r="B426" s="453" t="str">
        <f>'[19]TSP Summary Budget'!B138</f>
        <v>To implement capacity building activities in order to enhance the role of National TB Council (NTC) as the coordination body for the national TB program</v>
      </c>
      <c r="C426" s="458"/>
      <c r="D426" s="458"/>
      <c r="E426" s="458"/>
      <c r="F426" s="458"/>
      <c r="G426" s="458"/>
      <c r="H426" s="458"/>
      <c r="I426" s="458"/>
    </row>
    <row r="427" spans="1:9" s="484" customFormat="1" x14ac:dyDescent="0.3">
      <c r="A427" s="454"/>
      <c r="B427" s="356"/>
      <c r="C427" s="98"/>
      <c r="D427" s="361"/>
      <c r="E427" s="361"/>
      <c r="F427" s="361"/>
      <c r="G427" s="361"/>
      <c r="H427" s="361"/>
      <c r="I427" s="361"/>
    </row>
    <row r="428" spans="1:9" x14ac:dyDescent="0.3">
      <c r="A428" s="454"/>
      <c r="B428" s="356" t="str">
        <f>'TSP Summary Budget'!B142</f>
        <v>ტრენინგები, სეკრეტარიატის 3 წევრისათვის</v>
      </c>
      <c r="C428" s="98"/>
      <c r="D428" s="361"/>
      <c r="E428" s="361"/>
      <c r="F428" s="361"/>
      <c r="G428" s="361"/>
      <c r="H428" s="361"/>
      <c r="I428" s="361"/>
    </row>
    <row r="429" spans="1:9" ht="28.8" x14ac:dyDescent="0.3">
      <c r="A429" s="454"/>
      <c r="B429" s="443" t="str">
        <f>B14</f>
        <v>Cost of training at central level, with participation of international trainer</v>
      </c>
      <c r="C429" s="455">
        <f>C14</f>
        <v>9200</v>
      </c>
      <c r="D429" s="455">
        <f>C429</f>
        <v>9200</v>
      </c>
      <c r="E429" s="455">
        <f t="shared" ref="E429:H429" si="139">D429</f>
        <v>9200</v>
      </c>
      <c r="F429" s="455">
        <f t="shared" si="139"/>
        <v>9200</v>
      </c>
      <c r="G429" s="455">
        <f t="shared" si="139"/>
        <v>9200</v>
      </c>
      <c r="H429" s="455">
        <f t="shared" si="139"/>
        <v>9200</v>
      </c>
      <c r="I429" s="361"/>
    </row>
    <row r="430" spans="1:9" x14ac:dyDescent="0.3">
      <c r="A430" s="454"/>
      <c r="B430" s="443" t="str">
        <f>B423</f>
        <v>No. of Trainings</v>
      </c>
      <c r="C430" s="98"/>
      <c r="D430" s="455">
        <v>0</v>
      </c>
      <c r="E430" s="455">
        <v>1</v>
      </c>
      <c r="F430" s="455">
        <v>1</v>
      </c>
      <c r="G430" s="455">
        <v>0</v>
      </c>
      <c r="H430" s="455">
        <v>0</v>
      </c>
      <c r="I430" s="361"/>
    </row>
    <row r="431" spans="1:9" x14ac:dyDescent="0.3">
      <c r="A431" s="454"/>
      <c r="B431" s="106" t="s">
        <v>79</v>
      </c>
      <c r="C431" s="115"/>
      <c r="D431" s="108">
        <f>D429*D430</f>
        <v>0</v>
      </c>
      <c r="E431" s="108">
        <f t="shared" ref="E431:H431" si="140">E429*E430</f>
        <v>9200</v>
      </c>
      <c r="F431" s="108">
        <f t="shared" si="140"/>
        <v>9200</v>
      </c>
      <c r="G431" s="108">
        <f t="shared" si="140"/>
        <v>0</v>
      </c>
      <c r="H431" s="108">
        <f t="shared" si="140"/>
        <v>0</v>
      </c>
      <c r="I431" s="109">
        <f>SUM(D431:H431)</f>
        <v>18400</v>
      </c>
    </row>
    <row r="432" spans="1:9" x14ac:dyDescent="0.3">
      <c r="A432" s="454"/>
      <c r="B432" s="356"/>
      <c r="C432" s="98"/>
      <c r="D432" s="361"/>
      <c r="E432" s="361"/>
      <c r="F432" s="361"/>
      <c r="G432" s="361"/>
      <c r="H432" s="361"/>
      <c r="I432" s="361"/>
    </row>
    <row r="433" spans="1:9" ht="28.8" x14ac:dyDescent="0.3">
      <c r="A433" s="454"/>
      <c r="B433" s="356" t="str">
        <f>'TSP Summary Budget'!B143</f>
        <v>საერთაშორისო ტრენინგები და სასწავლო ტურები</v>
      </c>
      <c r="C433" s="98"/>
      <c r="D433" s="361"/>
      <c r="E433" s="361"/>
      <c r="F433" s="361"/>
      <c r="G433" s="361"/>
      <c r="H433" s="361"/>
      <c r="I433" s="361"/>
    </row>
    <row r="434" spans="1:9" ht="28.8" x14ac:dyDescent="0.3">
      <c r="A434" s="454"/>
      <c r="B434" s="443" t="str">
        <f>B16</f>
        <v>Average cost of participation in international training, per person</v>
      </c>
      <c r="C434" s="103">
        <f>C16</f>
        <v>4100</v>
      </c>
      <c r="D434" s="455">
        <f>C434</f>
        <v>4100</v>
      </c>
      <c r="E434" s="455">
        <f t="shared" ref="E434:H435" si="141">D434</f>
        <v>4100</v>
      </c>
      <c r="F434" s="455">
        <f t="shared" si="141"/>
        <v>4100</v>
      </c>
      <c r="G434" s="455">
        <f t="shared" si="141"/>
        <v>4100</v>
      </c>
      <c r="H434" s="455">
        <f t="shared" si="141"/>
        <v>4100</v>
      </c>
      <c r="I434" s="455"/>
    </row>
    <row r="435" spans="1:9" ht="28.8" x14ac:dyDescent="0.3">
      <c r="A435" s="454"/>
      <c r="B435" s="443" t="str">
        <f>B17</f>
        <v>Average cost of participation in international event, per person</v>
      </c>
      <c r="C435" s="103">
        <f>C17</f>
        <v>2000</v>
      </c>
      <c r="D435" s="455">
        <f>C435</f>
        <v>2000</v>
      </c>
      <c r="E435" s="455">
        <f t="shared" si="141"/>
        <v>2000</v>
      </c>
      <c r="F435" s="455">
        <f t="shared" si="141"/>
        <v>2000</v>
      </c>
      <c r="G435" s="455">
        <f t="shared" si="141"/>
        <v>2000</v>
      </c>
      <c r="H435" s="455">
        <f t="shared" si="141"/>
        <v>2000</v>
      </c>
      <c r="I435" s="455"/>
    </row>
    <row r="436" spans="1:9" x14ac:dyDescent="0.3">
      <c r="A436" s="454"/>
      <c r="B436" s="443" t="s">
        <v>450</v>
      </c>
      <c r="C436" s="98"/>
      <c r="D436" s="455">
        <v>0</v>
      </c>
      <c r="E436" s="455">
        <v>1</v>
      </c>
      <c r="F436" s="455">
        <v>1</v>
      </c>
      <c r="G436" s="455"/>
      <c r="H436" s="455"/>
      <c r="I436" s="455"/>
    </row>
    <row r="437" spans="1:9" x14ac:dyDescent="0.3">
      <c r="A437" s="454"/>
      <c r="B437" s="443" t="s">
        <v>451</v>
      </c>
      <c r="C437" s="98"/>
      <c r="D437" s="455">
        <v>0</v>
      </c>
      <c r="E437" s="455">
        <v>2</v>
      </c>
      <c r="F437" s="455">
        <v>1</v>
      </c>
      <c r="G437" s="455">
        <v>1</v>
      </c>
      <c r="H437" s="455">
        <v>1</v>
      </c>
      <c r="I437" s="361"/>
    </row>
    <row r="438" spans="1:9" x14ac:dyDescent="0.3">
      <c r="A438" s="454"/>
      <c r="B438" s="106" t="s">
        <v>79</v>
      </c>
      <c r="C438" s="115"/>
      <c r="D438" s="108">
        <f>D434*D436+D435*D437</f>
        <v>0</v>
      </c>
      <c r="E438" s="108">
        <f t="shared" ref="E438:H438" si="142">E434*E436+E435*E437</f>
        <v>8100</v>
      </c>
      <c r="F438" s="108">
        <f t="shared" si="142"/>
        <v>6100</v>
      </c>
      <c r="G438" s="108">
        <f t="shared" si="142"/>
        <v>2000</v>
      </c>
      <c r="H438" s="108">
        <f t="shared" si="142"/>
        <v>2000</v>
      </c>
      <c r="I438" s="108">
        <f>SUM(D438:H438)</f>
        <v>18200</v>
      </c>
    </row>
    <row r="439" spans="1:9" x14ac:dyDescent="0.3">
      <c r="A439" s="454"/>
      <c r="B439" s="356"/>
      <c r="C439" s="98"/>
      <c r="D439" s="361"/>
      <c r="E439" s="361"/>
      <c r="F439" s="361"/>
      <c r="G439" s="361"/>
      <c r="H439" s="361"/>
      <c r="I439" s="361"/>
    </row>
    <row r="440" spans="1:9" ht="72" x14ac:dyDescent="0.3">
      <c r="A440" s="452" t="s">
        <v>420</v>
      </c>
      <c r="B440" s="453" t="s">
        <v>421</v>
      </c>
      <c r="C440" s="458"/>
      <c r="D440" s="458"/>
      <c r="E440" s="458"/>
      <c r="F440" s="458"/>
      <c r="G440" s="458"/>
      <c r="H440" s="458"/>
      <c r="I440" s="458"/>
    </row>
    <row r="441" spans="1:9" x14ac:dyDescent="0.3">
      <c r="A441" s="454"/>
      <c r="B441" s="356"/>
      <c r="C441" s="98"/>
      <c r="D441" s="361"/>
      <c r="E441" s="361"/>
      <c r="F441" s="361"/>
      <c r="G441" s="361"/>
      <c r="H441" s="361"/>
      <c r="I441" s="361"/>
    </row>
    <row r="442" spans="1:9" x14ac:dyDescent="0.3">
      <c r="A442" s="454"/>
      <c r="B442" s="356" t="str">
        <f>'TSP Summary Budget'!B147</f>
        <v>ერთეულის საოპერაციო ხარჯები</v>
      </c>
      <c r="C442" s="98"/>
      <c r="D442" s="361"/>
      <c r="E442" s="361"/>
      <c r="F442" s="361"/>
      <c r="G442" s="361"/>
      <c r="H442" s="361"/>
      <c r="I442" s="361"/>
    </row>
    <row r="443" spans="1:9" x14ac:dyDescent="0.3">
      <c r="A443" s="454"/>
      <c r="B443" s="443" t="s">
        <v>452</v>
      </c>
      <c r="C443" s="260">
        <v>12000</v>
      </c>
      <c r="D443" s="455">
        <f>C443</f>
        <v>12000</v>
      </c>
      <c r="E443" s="455">
        <f t="shared" ref="E443:I443" si="143">D443</f>
        <v>12000</v>
      </c>
      <c r="F443" s="455">
        <f t="shared" si="143"/>
        <v>12000</v>
      </c>
      <c r="G443" s="455">
        <f t="shared" si="143"/>
        <v>12000</v>
      </c>
      <c r="H443" s="455">
        <f t="shared" si="143"/>
        <v>12000</v>
      </c>
      <c r="I443" s="455">
        <f t="shared" si="143"/>
        <v>12000</v>
      </c>
    </row>
    <row r="444" spans="1:9" x14ac:dyDescent="0.3">
      <c r="A444" s="454"/>
      <c r="B444" s="443" t="s">
        <v>453</v>
      </c>
      <c r="C444" s="98"/>
      <c r="D444" s="455"/>
      <c r="E444" s="455">
        <v>2</v>
      </c>
      <c r="F444" s="455">
        <v>2</v>
      </c>
      <c r="G444" s="455">
        <v>2</v>
      </c>
      <c r="H444" s="455">
        <v>2</v>
      </c>
      <c r="I444" s="455"/>
    </row>
    <row r="445" spans="1:9" x14ac:dyDescent="0.3">
      <c r="A445" s="457"/>
      <c r="B445" s="106" t="s">
        <v>79</v>
      </c>
      <c r="C445" s="115"/>
      <c r="D445" s="108">
        <f>D443*D444</f>
        <v>0</v>
      </c>
      <c r="E445" s="108">
        <f t="shared" ref="E445:H445" si="144">E443*E444</f>
        <v>24000</v>
      </c>
      <c r="F445" s="108">
        <f t="shared" si="144"/>
        <v>24000</v>
      </c>
      <c r="G445" s="108">
        <f t="shared" si="144"/>
        <v>24000</v>
      </c>
      <c r="H445" s="108">
        <f t="shared" si="144"/>
        <v>24000</v>
      </c>
      <c r="I445" s="109">
        <f>SUM(D445:H445)</f>
        <v>96000</v>
      </c>
    </row>
    <row r="446" spans="1:9" x14ac:dyDescent="0.3">
      <c r="A446" s="88"/>
      <c r="B446" s="88"/>
      <c r="C446" s="88"/>
      <c r="D446" s="88"/>
      <c r="E446" s="88"/>
      <c r="F446" s="88"/>
      <c r="G446" s="88"/>
      <c r="H446" s="88"/>
      <c r="I446" s="88"/>
    </row>
    <row r="447" spans="1:9" x14ac:dyDescent="0.3">
      <c r="A447" s="483"/>
      <c r="B447" s="483" t="str">
        <f>B9</f>
        <v>Cost of 1 external TA unit</v>
      </c>
      <c r="C447" s="483">
        <f>C9</f>
        <v>10000</v>
      </c>
      <c r="D447" s="483">
        <v>0</v>
      </c>
      <c r="E447" s="483">
        <f>C447</f>
        <v>10000</v>
      </c>
      <c r="F447" s="483">
        <f>F9</f>
        <v>0</v>
      </c>
      <c r="G447" s="483">
        <f>G9</f>
        <v>0</v>
      </c>
      <c r="H447" s="483">
        <f>H9</f>
        <v>0</v>
      </c>
      <c r="I447" s="483"/>
    </row>
    <row r="448" spans="1:9" x14ac:dyDescent="0.3">
      <c r="A448" s="88"/>
      <c r="B448" s="88"/>
      <c r="C448" s="88"/>
      <c r="D448" s="88"/>
      <c r="E448" s="88"/>
      <c r="F448" s="88"/>
      <c r="G448" s="88"/>
      <c r="H448" s="88"/>
      <c r="I448" s="88"/>
    </row>
    <row r="449" spans="1:9" x14ac:dyDescent="0.3">
      <c r="A449" s="88"/>
      <c r="B449" s="356" t="str">
        <f>'TSP Summary Budget'!B149</f>
        <v>ერთეულის პერსონალის ტრენინგი</v>
      </c>
      <c r="C449" s="88"/>
      <c r="D449" s="88"/>
      <c r="E449" s="88"/>
      <c r="F449" s="88"/>
      <c r="G449" s="88"/>
      <c r="H449" s="88"/>
      <c r="I449" s="88"/>
    </row>
    <row r="450" spans="1:9" ht="28.8" x14ac:dyDescent="0.3">
      <c r="A450" s="88"/>
      <c r="B450" s="88" t="str">
        <f t="shared" ref="B450:H451" si="145">B434</f>
        <v>Average cost of participation in international training, per person</v>
      </c>
      <c r="C450" s="463">
        <f t="shared" si="145"/>
        <v>4100</v>
      </c>
      <c r="D450" s="463">
        <f t="shared" si="145"/>
        <v>4100</v>
      </c>
      <c r="E450" s="463">
        <f t="shared" si="145"/>
        <v>4100</v>
      </c>
      <c r="F450" s="463">
        <f t="shared" si="145"/>
        <v>4100</v>
      </c>
      <c r="G450" s="463">
        <f t="shared" si="145"/>
        <v>4100</v>
      </c>
      <c r="H450" s="463">
        <f t="shared" si="145"/>
        <v>4100</v>
      </c>
      <c r="I450" s="88"/>
    </row>
    <row r="451" spans="1:9" ht="28.8" x14ac:dyDescent="0.3">
      <c r="A451" s="88"/>
      <c r="B451" s="88" t="str">
        <f t="shared" si="145"/>
        <v>Average cost of participation in international event, per person</v>
      </c>
      <c r="C451" s="463">
        <f t="shared" si="145"/>
        <v>2000</v>
      </c>
      <c r="D451" s="463">
        <f t="shared" si="145"/>
        <v>2000</v>
      </c>
      <c r="E451" s="463">
        <f t="shared" si="145"/>
        <v>2000</v>
      </c>
      <c r="F451" s="463">
        <f t="shared" si="145"/>
        <v>2000</v>
      </c>
      <c r="G451" s="463">
        <f t="shared" si="145"/>
        <v>2000</v>
      </c>
      <c r="H451" s="463">
        <f t="shared" si="145"/>
        <v>2000</v>
      </c>
      <c r="I451" s="88"/>
    </row>
    <row r="452" spans="1:9" x14ac:dyDescent="0.3">
      <c r="A452" s="464"/>
      <c r="B452" s="464" t="str">
        <f>B436</f>
        <v xml:space="preserve">No. of Trainings </v>
      </c>
      <c r="C452" s="464"/>
      <c r="D452" s="464"/>
      <c r="E452" s="464">
        <v>2</v>
      </c>
      <c r="F452" s="464">
        <v>2</v>
      </c>
      <c r="G452" s="464">
        <v>2</v>
      </c>
      <c r="H452" s="464">
        <v>2</v>
      </c>
      <c r="I452" s="464"/>
    </row>
    <row r="453" spans="1:9" x14ac:dyDescent="0.3">
      <c r="A453" s="464"/>
      <c r="B453" s="464" t="str">
        <f>B437</f>
        <v>No. of Study Tours/International Events</v>
      </c>
      <c r="C453" s="464"/>
      <c r="D453" s="464"/>
      <c r="E453" s="464">
        <v>2</v>
      </c>
      <c r="F453" s="464">
        <v>2</v>
      </c>
      <c r="G453" s="464">
        <v>2</v>
      </c>
      <c r="H453" s="464">
        <v>2</v>
      </c>
      <c r="I453" s="464"/>
    </row>
    <row r="454" spans="1:9" x14ac:dyDescent="0.3">
      <c r="A454" s="464"/>
      <c r="B454" s="106" t="s">
        <v>79</v>
      </c>
      <c r="C454" s="115"/>
      <c r="D454" s="108">
        <f>D450*D452+D451*D453+D447</f>
        <v>0</v>
      </c>
      <c r="E454" s="108">
        <f>E450*E452+E451*E453+E447</f>
        <v>22200</v>
      </c>
      <c r="F454" s="108">
        <f>F450*F452+F451*F453+F447</f>
        <v>12200</v>
      </c>
      <c r="G454" s="108">
        <f>G450*G452+G451*G453+G447</f>
        <v>12200</v>
      </c>
      <c r="H454" s="108">
        <f>H450*H452+H451*H453+H447</f>
        <v>12200</v>
      </c>
      <c r="I454" s="108">
        <f>SUM(D454:H454)</f>
        <v>58800</v>
      </c>
    </row>
    <row r="455" spans="1:9" x14ac:dyDescent="0.3">
      <c r="A455" s="82"/>
      <c r="B455" s="75"/>
      <c r="C455" s="77"/>
      <c r="D455" s="77"/>
      <c r="E455" s="77"/>
      <c r="F455" s="77"/>
      <c r="G455" s="77"/>
      <c r="H455" s="77"/>
      <c r="I455" s="77"/>
    </row>
    <row r="456" spans="1:9" x14ac:dyDescent="0.3">
      <c r="A456" s="82"/>
      <c r="B456" s="75"/>
      <c r="C456" s="77"/>
      <c r="D456" s="77"/>
      <c r="E456" s="77"/>
      <c r="F456" s="77"/>
      <c r="G456" s="77"/>
      <c r="H456" s="77"/>
      <c r="I456" s="77"/>
    </row>
    <row r="457" spans="1:9" x14ac:dyDescent="0.3">
      <c r="A457" s="82"/>
      <c r="B457" s="75"/>
      <c r="C457" s="77"/>
      <c r="D457" s="77"/>
      <c r="E457" s="77"/>
      <c r="F457" s="77"/>
      <c r="G457" s="77"/>
      <c r="H457" s="77"/>
      <c r="I457" s="77"/>
    </row>
    <row r="458" spans="1:9" x14ac:dyDescent="0.3">
      <c r="A458" s="82"/>
      <c r="B458" s="75"/>
      <c r="C458" s="77"/>
      <c r="D458" s="77"/>
      <c r="E458" s="77"/>
      <c r="F458" s="77"/>
      <c r="G458" s="77"/>
      <c r="H458" s="77"/>
      <c r="I458" s="77"/>
    </row>
    <row r="459" spans="1:9" x14ac:dyDescent="0.3">
      <c r="A459" s="82"/>
      <c r="B459" s="75"/>
      <c r="C459" s="77"/>
      <c r="D459" s="77"/>
      <c r="E459" s="77"/>
      <c r="F459" s="77"/>
      <c r="G459" s="77"/>
      <c r="H459" s="77"/>
      <c r="I459" s="77"/>
    </row>
    <row r="460" spans="1:9" x14ac:dyDescent="0.3">
      <c r="A460" s="82"/>
      <c r="B460" s="75"/>
      <c r="C460" s="77"/>
      <c r="D460" s="77"/>
      <c r="E460" s="77"/>
      <c r="F460" s="77"/>
      <c r="G460" s="77"/>
      <c r="H460" s="77"/>
      <c r="I460" s="77"/>
    </row>
    <row r="461" spans="1:9" x14ac:dyDescent="0.3">
      <c r="A461" s="82"/>
      <c r="B461" s="75"/>
      <c r="C461" s="77"/>
      <c r="D461" s="77"/>
      <c r="E461" s="77"/>
      <c r="F461" s="77"/>
      <c r="G461" s="77"/>
      <c r="H461" s="77"/>
      <c r="I461" s="77"/>
    </row>
    <row r="462" spans="1:9" x14ac:dyDescent="0.3">
      <c r="A462" s="82"/>
      <c r="B462" s="75"/>
      <c r="C462" s="77"/>
      <c r="D462" s="77"/>
      <c r="E462" s="77"/>
      <c r="F462" s="77"/>
      <c r="G462" s="77"/>
      <c r="H462" s="77"/>
      <c r="I462" s="77"/>
    </row>
    <row r="463" spans="1:9" x14ac:dyDescent="0.3">
      <c r="A463" s="82"/>
      <c r="B463" s="75"/>
      <c r="C463" s="77"/>
      <c r="D463" s="77"/>
      <c r="E463" s="77"/>
      <c r="F463" s="77"/>
      <c r="G463" s="77"/>
      <c r="H463" s="77"/>
      <c r="I463" s="77"/>
    </row>
    <row r="464" spans="1:9" x14ac:dyDescent="0.3">
      <c r="A464" s="82"/>
      <c r="B464" s="75"/>
      <c r="C464" s="77"/>
      <c r="D464" s="77"/>
      <c r="E464" s="77"/>
      <c r="F464" s="77"/>
      <c r="G464" s="77"/>
      <c r="H464" s="77"/>
      <c r="I464" s="77"/>
    </row>
    <row r="465" spans="1:9" x14ac:dyDescent="0.3">
      <c r="A465" s="82"/>
      <c r="B465" s="75"/>
      <c r="C465" s="77"/>
      <c r="D465" s="77"/>
      <c r="E465" s="77"/>
      <c r="F465" s="77"/>
      <c r="G465" s="77"/>
      <c r="H465" s="77"/>
      <c r="I465" s="77"/>
    </row>
    <row r="466" spans="1:9" x14ac:dyDescent="0.3">
      <c r="A466" s="82"/>
      <c r="B466" s="75"/>
      <c r="C466" s="77"/>
      <c r="D466" s="77"/>
      <c r="E466" s="77"/>
      <c r="F466" s="77"/>
      <c r="G466" s="77"/>
      <c r="H466" s="77"/>
      <c r="I466" s="77"/>
    </row>
    <row r="467" spans="1:9" x14ac:dyDescent="0.3">
      <c r="A467" s="82"/>
      <c r="B467" s="75"/>
      <c r="C467" s="77"/>
      <c r="D467" s="77"/>
      <c r="E467" s="77"/>
      <c r="F467" s="77"/>
      <c r="G467" s="77"/>
      <c r="H467" s="77"/>
      <c r="I467" s="77"/>
    </row>
    <row r="468" spans="1:9" x14ac:dyDescent="0.3">
      <c r="A468" s="82"/>
      <c r="B468" s="75"/>
      <c r="C468" s="77"/>
      <c r="D468" s="77"/>
      <c r="E468" s="77"/>
      <c r="F468" s="77"/>
      <c r="G468" s="77"/>
      <c r="H468" s="77"/>
      <c r="I468" s="77"/>
    </row>
    <row r="469" spans="1:9" x14ac:dyDescent="0.3">
      <c r="A469" s="82"/>
      <c r="B469" s="75"/>
      <c r="C469" s="77"/>
      <c r="D469" s="77"/>
      <c r="E469" s="77"/>
      <c r="F469" s="77"/>
      <c r="G469" s="77"/>
      <c r="H469" s="77"/>
      <c r="I469" s="77"/>
    </row>
    <row r="470" spans="1:9" x14ac:dyDescent="0.3">
      <c r="A470" s="82"/>
      <c r="B470" s="75"/>
      <c r="C470" s="77"/>
      <c r="D470" s="77"/>
      <c r="E470" s="77"/>
      <c r="F470" s="77"/>
      <c r="G470" s="77"/>
      <c r="H470" s="77"/>
      <c r="I470" s="77"/>
    </row>
    <row r="471" spans="1:9" x14ac:dyDescent="0.3">
      <c r="A471" s="82"/>
      <c r="B471" s="75"/>
      <c r="C471" s="77"/>
      <c r="D471" s="77"/>
      <c r="E471" s="77"/>
      <c r="F471" s="77"/>
      <c r="G471" s="77"/>
      <c r="H471" s="77"/>
      <c r="I471" s="77"/>
    </row>
    <row r="472" spans="1:9" x14ac:dyDescent="0.3">
      <c r="A472" s="82"/>
      <c r="B472" s="75"/>
      <c r="C472" s="77"/>
      <c r="D472" s="77"/>
      <c r="E472" s="77"/>
      <c r="F472" s="77"/>
      <c r="G472" s="77"/>
      <c r="H472" s="77"/>
      <c r="I472" s="77"/>
    </row>
    <row r="473" spans="1:9" x14ac:dyDescent="0.3">
      <c r="A473" s="82"/>
      <c r="B473" s="75"/>
      <c r="C473" s="77"/>
      <c r="D473" s="77"/>
      <c r="E473" s="77"/>
      <c r="F473" s="77"/>
      <c r="G473" s="77"/>
      <c r="H473" s="77"/>
      <c r="I473" s="77"/>
    </row>
    <row r="474" spans="1:9" x14ac:dyDescent="0.3">
      <c r="A474" s="82"/>
      <c r="B474" s="75"/>
      <c r="C474" s="77"/>
      <c r="D474" s="77"/>
      <c r="E474" s="77"/>
      <c r="F474" s="77"/>
      <c r="G474" s="77"/>
      <c r="H474" s="77"/>
      <c r="I474" s="77"/>
    </row>
    <row r="475" spans="1:9" x14ac:dyDescent="0.3">
      <c r="A475" s="82"/>
      <c r="B475" s="75"/>
      <c r="C475" s="77"/>
      <c r="D475" s="77"/>
      <c r="E475" s="77"/>
      <c r="F475" s="77"/>
      <c r="G475" s="77"/>
      <c r="H475" s="77"/>
      <c r="I475" s="77"/>
    </row>
    <row r="476" spans="1:9" x14ac:dyDescent="0.3">
      <c r="A476" s="82"/>
      <c r="B476" s="75"/>
      <c r="C476" s="77"/>
      <c r="D476" s="77"/>
      <c r="E476" s="77"/>
      <c r="F476" s="77"/>
      <c r="G476" s="77"/>
      <c r="H476" s="77"/>
      <c r="I476" s="77"/>
    </row>
    <row r="477" spans="1:9" x14ac:dyDescent="0.3">
      <c r="A477" s="82"/>
      <c r="B477" s="75"/>
      <c r="C477" s="77"/>
      <c r="D477" s="77"/>
      <c r="E477" s="77"/>
      <c r="F477" s="77"/>
      <c r="G477" s="77"/>
      <c r="H477" s="77"/>
      <c r="I477" s="77"/>
    </row>
    <row r="478" spans="1:9" x14ac:dyDescent="0.3">
      <c r="A478" s="82"/>
      <c r="B478" s="75"/>
      <c r="C478" s="77"/>
      <c r="D478" s="77"/>
      <c r="E478" s="77"/>
      <c r="F478" s="77"/>
      <c r="G478" s="77"/>
      <c r="H478" s="77"/>
      <c r="I478" s="77"/>
    </row>
    <row r="479" spans="1:9" x14ac:dyDescent="0.3">
      <c r="A479" s="82"/>
      <c r="B479" s="75"/>
      <c r="C479" s="77"/>
      <c r="D479" s="77"/>
      <c r="E479" s="77"/>
      <c r="F479" s="77"/>
      <c r="G479" s="77"/>
      <c r="H479" s="77"/>
      <c r="I479" s="77"/>
    </row>
    <row r="480" spans="1:9" x14ac:dyDescent="0.3">
      <c r="A480" s="82"/>
      <c r="B480" s="75"/>
      <c r="C480" s="77"/>
      <c r="D480" s="77"/>
      <c r="E480" s="77"/>
      <c r="F480" s="77"/>
      <c r="G480" s="77"/>
      <c r="H480" s="77"/>
      <c r="I480" s="77"/>
    </row>
    <row r="481" spans="1:9" x14ac:dyDescent="0.3">
      <c r="A481" s="82"/>
      <c r="B481" s="75"/>
      <c r="C481" s="77"/>
      <c r="D481" s="77"/>
      <c r="E481" s="77"/>
      <c r="F481" s="77"/>
      <c r="G481" s="77"/>
      <c r="H481" s="77"/>
      <c r="I481" s="77"/>
    </row>
    <row r="482" spans="1:9" x14ac:dyDescent="0.3">
      <c r="A482" s="82"/>
      <c r="B482" s="75"/>
      <c r="C482" s="77"/>
      <c r="D482" s="77"/>
      <c r="E482" s="77"/>
      <c r="F482" s="77"/>
      <c r="G482" s="77"/>
      <c r="H482" s="77"/>
      <c r="I482" s="77"/>
    </row>
    <row r="483" spans="1:9" x14ac:dyDescent="0.3">
      <c r="A483" s="82"/>
      <c r="B483" s="75"/>
      <c r="C483" s="77"/>
      <c r="D483" s="77"/>
      <c r="E483" s="77"/>
      <c r="F483" s="77"/>
      <c r="G483" s="77"/>
      <c r="H483" s="77"/>
      <c r="I483" s="77"/>
    </row>
    <row r="484" spans="1:9" x14ac:dyDescent="0.3">
      <c r="A484" s="82"/>
      <c r="B484" s="75"/>
      <c r="C484" s="77"/>
      <c r="D484" s="77"/>
      <c r="E484" s="77"/>
      <c r="F484" s="77"/>
      <c r="G484" s="77"/>
      <c r="H484" s="77"/>
      <c r="I484" s="77"/>
    </row>
    <row r="485" spans="1:9" x14ac:dyDescent="0.3">
      <c r="A485" s="82"/>
      <c r="B485" s="75"/>
      <c r="C485" s="77"/>
      <c r="D485" s="77"/>
      <c r="E485" s="77"/>
      <c r="F485" s="77"/>
      <c r="G485" s="77"/>
      <c r="H485" s="77"/>
      <c r="I485" s="77"/>
    </row>
    <row r="486" spans="1:9" x14ac:dyDescent="0.3">
      <c r="A486" s="82"/>
      <c r="B486" s="75"/>
      <c r="C486" s="77"/>
      <c r="D486" s="77"/>
      <c r="E486" s="77"/>
      <c r="F486" s="77"/>
      <c r="G486" s="77"/>
      <c r="H486" s="77"/>
      <c r="I486" s="77"/>
    </row>
    <row r="487" spans="1:9" x14ac:dyDescent="0.3">
      <c r="A487" s="82"/>
      <c r="B487" s="75"/>
      <c r="C487" s="77"/>
      <c r="D487" s="77"/>
      <c r="E487" s="77"/>
      <c r="F487" s="77"/>
      <c r="G487" s="77"/>
      <c r="H487" s="77"/>
      <c r="I487" s="77"/>
    </row>
    <row r="488" spans="1:9" x14ac:dyDescent="0.3">
      <c r="A488" s="82"/>
      <c r="B488" s="75"/>
      <c r="C488" s="77"/>
      <c r="D488" s="77"/>
      <c r="E488" s="77"/>
      <c r="F488" s="77"/>
      <c r="G488" s="77"/>
      <c r="H488" s="77"/>
      <c r="I488" s="77"/>
    </row>
    <row r="489" spans="1:9" x14ac:dyDescent="0.3">
      <c r="A489" s="82"/>
      <c r="B489" s="75"/>
      <c r="C489" s="77"/>
      <c r="D489" s="77"/>
      <c r="E489" s="77"/>
      <c r="F489" s="77"/>
      <c r="G489" s="77"/>
      <c r="H489" s="77"/>
      <c r="I489" s="77"/>
    </row>
    <row r="490" spans="1:9" x14ac:dyDescent="0.3">
      <c r="A490" s="82"/>
      <c r="B490" s="75"/>
      <c r="C490" s="77"/>
      <c r="D490" s="77"/>
      <c r="E490" s="77"/>
      <c r="F490" s="77"/>
      <c r="G490" s="77"/>
      <c r="H490" s="77"/>
      <c r="I490" s="77"/>
    </row>
    <row r="491" spans="1:9" x14ac:dyDescent="0.3">
      <c r="A491" s="82"/>
      <c r="B491" s="75"/>
      <c r="C491" s="77"/>
      <c r="D491" s="77"/>
      <c r="E491" s="77"/>
      <c r="F491" s="77"/>
      <c r="G491" s="77"/>
      <c r="H491" s="77"/>
      <c r="I491" s="77"/>
    </row>
    <row r="492" spans="1:9" x14ac:dyDescent="0.3">
      <c r="A492" s="82"/>
      <c r="B492" s="75"/>
      <c r="C492" s="77"/>
      <c r="D492" s="77"/>
      <c r="E492" s="77"/>
      <c r="F492" s="77"/>
      <c r="G492" s="77"/>
      <c r="H492" s="77"/>
      <c r="I492" s="77"/>
    </row>
    <row r="493" spans="1:9" x14ac:dyDescent="0.3">
      <c r="A493" s="82"/>
      <c r="B493" s="75"/>
      <c r="C493" s="77"/>
      <c r="D493" s="77"/>
      <c r="E493" s="77"/>
      <c r="F493" s="77"/>
      <c r="G493" s="77"/>
      <c r="H493" s="77"/>
      <c r="I493" s="77"/>
    </row>
    <row r="494" spans="1:9" x14ac:dyDescent="0.3">
      <c r="A494" s="82"/>
      <c r="B494" s="75"/>
      <c r="C494" s="77"/>
      <c r="D494" s="77"/>
      <c r="E494" s="77"/>
      <c r="F494" s="77"/>
      <c r="G494" s="77"/>
      <c r="H494" s="77"/>
      <c r="I494" s="77"/>
    </row>
    <row r="495" spans="1:9" x14ac:dyDescent="0.3">
      <c r="A495" s="82"/>
      <c r="B495" s="75"/>
      <c r="C495" s="77"/>
      <c r="D495" s="77"/>
      <c r="E495" s="77"/>
      <c r="F495" s="77"/>
      <c r="G495" s="77"/>
      <c r="H495" s="77"/>
      <c r="I495" s="77"/>
    </row>
    <row r="496" spans="1:9" x14ac:dyDescent="0.3">
      <c r="A496" s="82"/>
      <c r="B496" s="75"/>
      <c r="C496" s="77"/>
      <c r="D496" s="77"/>
      <c r="E496" s="77"/>
      <c r="F496" s="77"/>
      <c r="G496" s="77"/>
      <c r="H496" s="77"/>
      <c r="I496" s="77"/>
    </row>
    <row r="497" spans="1:9" x14ac:dyDescent="0.3">
      <c r="A497" s="82"/>
      <c r="B497" s="75"/>
      <c r="C497" s="77"/>
      <c r="D497" s="77"/>
      <c r="E497" s="77"/>
      <c r="F497" s="77"/>
      <c r="G497" s="77"/>
      <c r="H497" s="77"/>
      <c r="I497" s="77"/>
    </row>
    <row r="498" spans="1:9" x14ac:dyDescent="0.3">
      <c r="A498" s="82"/>
      <c r="B498" s="75"/>
      <c r="C498" s="77"/>
      <c r="D498" s="77"/>
      <c r="E498" s="77"/>
      <c r="F498" s="77"/>
      <c r="G498" s="77"/>
      <c r="H498" s="77"/>
      <c r="I498" s="77"/>
    </row>
    <row r="499" spans="1:9" x14ac:dyDescent="0.3">
      <c r="A499" s="82"/>
      <c r="B499" s="75"/>
      <c r="C499" s="77"/>
      <c r="D499" s="77"/>
      <c r="E499" s="77"/>
      <c r="F499" s="77"/>
      <c r="G499" s="77"/>
      <c r="H499" s="77"/>
      <c r="I499" s="77"/>
    </row>
    <row r="500" spans="1:9" x14ac:dyDescent="0.3">
      <c r="A500" s="82"/>
      <c r="B500" s="75"/>
      <c r="C500" s="77"/>
      <c r="D500" s="77"/>
      <c r="E500" s="77"/>
      <c r="F500" s="77"/>
      <c r="G500" s="77"/>
      <c r="H500" s="77"/>
      <c r="I500" s="77"/>
    </row>
    <row r="501" spans="1:9" x14ac:dyDescent="0.3">
      <c r="A501" s="82"/>
      <c r="B501" s="75"/>
      <c r="C501" s="77"/>
      <c r="D501" s="77"/>
      <c r="E501" s="77"/>
      <c r="F501" s="77"/>
      <c r="G501" s="77"/>
      <c r="H501" s="77"/>
      <c r="I501" s="77"/>
    </row>
    <row r="502" spans="1:9" x14ac:dyDescent="0.3">
      <c r="A502" s="82"/>
      <c r="B502" s="75"/>
      <c r="C502" s="77"/>
      <c r="D502" s="77"/>
      <c r="E502" s="77"/>
      <c r="F502" s="77"/>
      <c r="G502" s="77"/>
      <c r="H502" s="77"/>
      <c r="I502" s="77"/>
    </row>
    <row r="503" spans="1:9" x14ac:dyDescent="0.3">
      <c r="A503" s="82"/>
      <c r="B503" s="75"/>
      <c r="C503" s="77"/>
      <c r="D503" s="77"/>
      <c r="E503" s="77"/>
      <c r="F503" s="77"/>
      <c r="G503" s="77"/>
      <c r="H503" s="77"/>
      <c r="I503" s="77"/>
    </row>
    <row r="504" spans="1:9" x14ac:dyDescent="0.3">
      <c r="A504" s="82"/>
      <c r="B504" s="75"/>
      <c r="C504" s="77"/>
      <c r="D504" s="77"/>
      <c r="E504" s="77"/>
      <c r="F504" s="77"/>
      <c r="G504" s="77"/>
      <c r="H504" s="77"/>
      <c r="I504" s="77"/>
    </row>
    <row r="505" spans="1:9" x14ac:dyDescent="0.3">
      <c r="A505" s="82"/>
      <c r="B505" s="75"/>
      <c r="C505" s="77"/>
      <c r="D505" s="77"/>
      <c r="E505" s="77"/>
      <c r="F505" s="77"/>
      <c r="G505" s="77"/>
      <c r="H505" s="77"/>
      <c r="I505" s="77"/>
    </row>
    <row r="506" spans="1:9" x14ac:dyDescent="0.3">
      <c r="A506" s="82"/>
      <c r="B506" s="75"/>
      <c r="C506" s="77"/>
      <c r="D506" s="77"/>
      <c r="E506" s="77"/>
      <c r="F506" s="77"/>
      <c r="G506" s="77"/>
      <c r="H506" s="77"/>
      <c r="I506" s="77"/>
    </row>
    <row r="507" spans="1:9" x14ac:dyDescent="0.3">
      <c r="A507" s="82"/>
      <c r="B507" s="75"/>
      <c r="C507" s="77"/>
      <c r="D507" s="77"/>
      <c r="E507" s="77"/>
      <c r="F507" s="77"/>
      <c r="G507" s="77"/>
      <c r="H507" s="77"/>
      <c r="I507" s="77"/>
    </row>
    <row r="508" spans="1:9" x14ac:dyDescent="0.3">
      <c r="A508" s="82"/>
      <c r="B508" s="75"/>
      <c r="C508" s="77"/>
      <c r="D508" s="77"/>
      <c r="E508" s="77"/>
      <c r="F508" s="77"/>
      <c r="G508" s="77"/>
      <c r="H508" s="77"/>
      <c r="I508" s="77"/>
    </row>
    <row r="509" spans="1:9" x14ac:dyDescent="0.3">
      <c r="A509" s="82"/>
      <c r="B509" s="75"/>
      <c r="C509" s="77"/>
      <c r="D509" s="77"/>
      <c r="E509" s="77"/>
      <c r="F509" s="77"/>
      <c r="G509" s="77"/>
      <c r="H509" s="77"/>
      <c r="I509" s="77"/>
    </row>
    <row r="510" spans="1:9" x14ac:dyDescent="0.3">
      <c r="A510" s="82"/>
      <c r="B510" s="75"/>
      <c r="C510" s="77"/>
      <c r="D510" s="77"/>
      <c r="E510" s="77"/>
      <c r="F510" s="77"/>
      <c r="G510" s="77"/>
      <c r="H510" s="77"/>
      <c r="I510" s="77"/>
    </row>
    <row r="511" spans="1:9" x14ac:dyDescent="0.3">
      <c r="A511" s="82"/>
      <c r="B511" s="75"/>
      <c r="C511" s="77"/>
      <c r="D511" s="77"/>
      <c r="E511" s="77"/>
      <c r="F511" s="77"/>
      <c r="G511" s="77"/>
      <c r="H511" s="77"/>
      <c r="I511" s="77"/>
    </row>
    <row r="512" spans="1:9" x14ac:dyDescent="0.3">
      <c r="A512" s="82"/>
      <c r="B512" s="75"/>
      <c r="C512" s="77"/>
      <c r="D512" s="77"/>
      <c r="E512" s="77"/>
      <c r="F512" s="77"/>
      <c r="G512" s="77"/>
      <c r="H512" s="77"/>
      <c r="I512" s="77"/>
    </row>
    <row r="513" spans="1:9" x14ac:dyDescent="0.3">
      <c r="A513" s="82"/>
      <c r="B513" s="75"/>
      <c r="C513" s="77"/>
      <c r="D513" s="77"/>
      <c r="E513" s="77"/>
      <c r="F513" s="77"/>
      <c r="G513" s="77"/>
      <c r="H513" s="77"/>
      <c r="I513" s="77"/>
    </row>
    <row r="514" spans="1:9" x14ac:dyDescent="0.3">
      <c r="A514" s="82"/>
      <c r="B514" s="75"/>
      <c r="C514" s="77"/>
      <c r="D514" s="77"/>
      <c r="E514" s="77"/>
      <c r="F514" s="77"/>
      <c r="G514" s="77"/>
      <c r="H514" s="77"/>
      <c r="I514" s="77"/>
    </row>
    <row r="515" spans="1:9" x14ac:dyDescent="0.3">
      <c r="A515" s="82"/>
      <c r="B515" s="75"/>
      <c r="C515" s="77"/>
      <c r="D515" s="77"/>
      <c r="E515" s="77"/>
      <c r="F515" s="77"/>
      <c r="G515" s="77"/>
      <c r="H515" s="77"/>
      <c r="I515" s="77"/>
    </row>
    <row r="516" spans="1:9" x14ac:dyDescent="0.3">
      <c r="A516" s="82"/>
      <c r="B516" s="75"/>
      <c r="C516" s="77"/>
      <c r="D516" s="77"/>
      <c r="E516" s="77"/>
      <c r="F516" s="77"/>
      <c r="G516" s="77"/>
      <c r="H516" s="77"/>
      <c r="I516" s="77"/>
    </row>
    <row r="517" spans="1:9" x14ac:dyDescent="0.3">
      <c r="A517" s="82"/>
      <c r="B517" s="75"/>
      <c r="C517" s="77"/>
      <c r="D517" s="77"/>
      <c r="E517" s="77"/>
      <c r="F517" s="77"/>
      <c r="G517" s="77"/>
      <c r="H517" s="77"/>
      <c r="I517" s="77"/>
    </row>
    <row r="518" spans="1:9" x14ac:dyDescent="0.3">
      <c r="A518" s="82"/>
      <c r="B518" s="75"/>
      <c r="C518" s="77"/>
      <c r="D518" s="77"/>
      <c r="E518" s="77"/>
      <c r="F518" s="77"/>
      <c r="G518" s="77"/>
      <c r="H518" s="77"/>
      <c r="I518" s="77"/>
    </row>
    <row r="519" spans="1:9" x14ac:dyDescent="0.3">
      <c r="A519" s="82"/>
      <c r="B519" s="75"/>
      <c r="C519" s="77"/>
      <c r="D519" s="77"/>
      <c r="E519" s="77"/>
      <c r="F519" s="77"/>
      <c r="G519" s="77"/>
      <c r="H519" s="77"/>
      <c r="I519" s="77"/>
    </row>
    <row r="520" spans="1:9" x14ac:dyDescent="0.3">
      <c r="A520" s="82"/>
      <c r="B520" s="75"/>
      <c r="C520" s="77"/>
      <c r="D520" s="77"/>
      <c r="E520" s="77"/>
      <c r="F520" s="77"/>
      <c r="G520" s="77"/>
      <c r="H520" s="77"/>
      <c r="I520" s="77"/>
    </row>
    <row r="521" spans="1:9" x14ac:dyDescent="0.3">
      <c r="A521" s="82"/>
      <c r="B521" s="75"/>
      <c r="C521" s="77"/>
      <c r="D521" s="77"/>
      <c r="E521" s="77"/>
      <c r="F521" s="77"/>
      <c r="G521" s="77"/>
      <c r="H521" s="77"/>
      <c r="I521" s="77"/>
    </row>
    <row r="522" spans="1:9" x14ac:dyDescent="0.3">
      <c r="A522" s="82"/>
      <c r="B522" s="75"/>
      <c r="C522" s="77"/>
      <c r="D522" s="77"/>
      <c r="E522" s="77"/>
      <c r="F522" s="77"/>
      <c r="G522" s="77"/>
      <c r="H522" s="77"/>
      <c r="I522" s="77"/>
    </row>
    <row r="523" spans="1:9" x14ac:dyDescent="0.3">
      <c r="A523" s="82"/>
      <c r="B523" s="75"/>
      <c r="C523" s="77"/>
      <c r="D523" s="77"/>
      <c r="E523" s="77"/>
      <c r="F523" s="77"/>
      <c r="G523" s="77"/>
      <c r="H523" s="77"/>
      <c r="I523" s="77"/>
    </row>
    <row r="524" spans="1:9" x14ac:dyDescent="0.3">
      <c r="A524" s="82"/>
      <c r="B524" s="75"/>
      <c r="C524" s="77"/>
      <c r="D524" s="77"/>
      <c r="E524" s="77"/>
      <c r="F524" s="77"/>
      <c r="G524" s="77"/>
      <c r="H524" s="77"/>
      <c r="I524" s="77"/>
    </row>
    <row r="525" spans="1:9" x14ac:dyDescent="0.3">
      <c r="A525" s="82"/>
      <c r="B525" s="75"/>
      <c r="C525" s="77"/>
      <c r="D525" s="77"/>
      <c r="E525" s="77"/>
      <c r="F525" s="77"/>
      <c r="G525" s="77"/>
      <c r="H525" s="77"/>
      <c r="I525" s="77"/>
    </row>
    <row r="526" spans="1:9" x14ac:dyDescent="0.3">
      <c r="A526" s="82"/>
      <c r="B526" s="75"/>
      <c r="C526" s="77"/>
      <c r="D526" s="77"/>
      <c r="E526" s="77"/>
      <c r="F526" s="77"/>
      <c r="G526" s="77"/>
      <c r="H526" s="77"/>
      <c r="I526" s="77"/>
    </row>
    <row r="527" spans="1:9" x14ac:dyDescent="0.3">
      <c r="A527" s="82"/>
      <c r="B527" s="75"/>
      <c r="C527" s="77"/>
      <c r="D527" s="77"/>
      <c r="E527" s="77"/>
      <c r="F527" s="77"/>
      <c r="G527" s="77"/>
      <c r="H527" s="77"/>
      <c r="I527" s="77"/>
    </row>
    <row r="528" spans="1:9" x14ac:dyDescent="0.3">
      <c r="A528" s="82"/>
      <c r="B528" s="75"/>
      <c r="C528" s="77"/>
      <c r="D528" s="77"/>
      <c r="E528" s="77"/>
      <c r="F528" s="77"/>
      <c r="G528" s="77"/>
      <c r="H528" s="77"/>
      <c r="I528" s="77"/>
    </row>
    <row r="529" spans="1:9" x14ac:dyDescent="0.3">
      <c r="A529" s="82"/>
      <c r="B529" s="75"/>
      <c r="C529" s="77"/>
      <c r="D529" s="77"/>
      <c r="E529" s="77"/>
      <c r="F529" s="77"/>
      <c r="G529" s="77"/>
      <c r="H529" s="77"/>
      <c r="I529" s="77"/>
    </row>
    <row r="530" spans="1:9" x14ac:dyDescent="0.3">
      <c r="A530" s="82"/>
      <c r="B530" s="75"/>
      <c r="C530" s="77"/>
      <c r="D530" s="77"/>
      <c r="E530" s="77"/>
      <c r="F530" s="77"/>
      <c r="G530" s="77"/>
      <c r="H530" s="77"/>
      <c r="I530" s="77"/>
    </row>
    <row r="531" spans="1:9" x14ac:dyDescent="0.3">
      <c r="A531" s="82"/>
      <c r="B531" s="75"/>
      <c r="C531" s="77"/>
      <c r="D531" s="77"/>
      <c r="E531" s="77"/>
      <c r="F531" s="77"/>
      <c r="G531" s="77"/>
      <c r="H531" s="77"/>
      <c r="I531" s="77"/>
    </row>
    <row r="532" spans="1:9" x14ac:dyDescent="0.3">
      <c r="A532" s="82"/>
      <c r="B532" s="75"/>
      <c r="C532" s="77"/>
      <c r="D532" s="77"/>
      <c r="E532" s="77"/>
      <c r="F532" s="77"/>
      <c r="G532" s="77"/>
      <c r="H532" s="77"/>
      <c r="I532" s="77"/>
    </row>
    <row r="533" spans="1:9" x14ac:dyDescent="0.3">
      <c r="A533" s="82"/>
      <c r="B533" s="75"/>
      <c r="C533" s="77"/>
      <c r="D533" s="77"/>
      <c r="E533" s="77"/>
      <c r="F533" s="77"/>
      <c r="G533" s="77"/>
      <c r="H533" s="77"/>
      <c r="I533" s="77"/>
    </row>
    <row r="534" spans="1:9" x14ac:dyDescent="0.3">
      <c r="A534" s="82"/>
      <c r="B534" s="75"/>
      <c r="C534" s="77"/>
      <c r="D534" s="77"/>
      <c r="E534" s="77"/>
      <c r="F534" s="77"/>
      <c r="G534" s="77"/>
      <c r="H534" s="77"/>
      <c r="I534" s="77"/>
    </row>
    <row r="535" spans="1:9" x14ac:dyDescent="0.3">
      <c r="A535" s="82"/>
      <c r="B535" s="75"/>
      <c r="C535" s="77"/>
      <c r="D535" s="77"/>
      <c r="E535" s="77"/>
      <c r="F535" s="77"/>
      <c r="G535" s="77"/>
      <c r="H535" s="77"/>
      <c r="I535" s="77"/>
    </row>
    <row r="536" spans="1:9" x14ac:dyDescent="0.3">
      <c r="A536" s="82"/>
      <c r="B536" s="75"/>
      <c r="C536" s="77"/>
      <c r="D536" s="77"/>
      <c r="E536" s="77"/>
      <c r="F536" s="77"/>
      <c r="G536" s="77"/>
      <c r="H536" s="77"/>
      <c r="I536" s="77"/>
    </row>
    <row r="537" spans="1:9" x14ac:dyDescent="0.3">
      <c r="A537" s="82"/>
      <c r="B537" s="75"/>
      <c r="C537" s="77"/>
      <c r="D537" s="77"/>
      <c r="E537" s="77"/>
      <c r="F537" s="77"/>
      <c r="G537" s="77"/>
      <c r="H537" s="77"/>
      <c r="I537" s="77"/>
    </row>
    <row r="538" spans="1:9" x14ac:dyDescent="0.3">
      <c r="A538" s="82"/>
      <c r="B538" s="75"/>
      <c r="C538" s="77"/>
      <c r="D538" s="77"/>
      <c r="E538" s="77"/>
      <c r="F538" s="77"/>
      <c r="G538" s="77"/>
      <c r="H538" s="77"/>
      <c r="I538" s="77"/>
    </row>
    <row r="539" spans="1:9" x14ac:dyDescent="0.3">
      <c r="A539" s="82"/>
      <c r="B539" s="75"/>
      <c r="C539" s="77"/>
      <c r="D539" s="77"/>
      <c r="E539" s="77"/>
      <c r="F539" s="77"/>
      <c r="G539" s="77"/>
      <c r="H539" s="77"/>
      <c r="I539" s="77"/>
    </row>
    <row r="540" spans="1:9" x14ac:dyDescent="0.3">
      <c r="A540" s="82"/>
      <c r="B540" s="75"/>
      <c r="C540" s="77"/>
      <c r="D540" s="77"/>
      <c r="E540" s="77"/>
      <c r="F540" s="77"/>
      <c r="G540" s="77"/>
      <c r="H540" s="77"/>
      <c r="I540" s="77"/>
    </row>
    <row r="541" spans="1:9" x14ac:dyDescent="0.3">
      <c r="A541" s="82"/>
      <c r="B541" s="75"/>
      <c r="C541" s="77"/>
      <c r="D541" s="77"/>
      <c r="E541" s="77"/>
      <c r="F541" s="77"/>
      <c r="G541" s="77"/>
      <c r="H541" s="77"/>
      <c r="I541" s="77"/>
    </row>
    <row r="542" spans="1:9" x14ac:dyDescent="0.3">
      <c r="A542" s="82"/>
      <c r="B542" s="75"/>
      <c r="C542" s="77"/>
      <c r="D542" s="77"/>
      <c r="E542" s="77"/>
      <c r="F542" s="77"/>
      <c r="G542" s="77"/>
      <c r="H542" s="77"/>
      <c r="I542" s="77"/>
    </row>
    <row r="543" spans="1:9" x14ac:dyDescent="0.3">
      <c r="A543" s="82"/>
      <c r="B543" s="75"/>
      <c r="C543" s="77"/>
      <c r="D543" s="77"/>
      <c r="E543" s="77"/>
      <c r="F543" s="77"/>
      <c r="G543" s="77"/>
      <c r="H543" s="77"/>
      <c r="I543" s="77"/>
    </row>
    <row r="544" spans="1:9" x14ac:dyDescent="0.3">
      <c r="A544" s="82"/>
      <c r="B544" s="75"/>
      <c r="C544" s="77"/>
      <c r="D544" s="77"/>
      <c r="E544" s="77"/>
      <c r="F544" s="77"/>
      <c r="G544" s="77"/>
      <c r="H544" s="77"/>
      <c r="I544" s="77"/>
    </row>
    <row r="545" spans="1:9" x14ac:dyDescent="0.3">
      <c r="A545" s="82"/>
      <c r="B545" s="75"/>
      <c r="C545" s="77"/>
      <c r="D545" s="77"/>
      <c r="E545" s="77"/>
      <c r="F545" s="77"/>
      <c r="G545" s="77"/>
      <c r="H545" s="77"/>
      <c r="I545" s="77"/>
    </row>
    <row r="546" spans="1:9" x14ac:dyDescent="0.3">
      <c r="A546" s="82"/>
      <c r="B546" s="75"/>
      <c r="C546" s="77"/>
      <c r="D546" s="77"/>
      <c r="E546" s="77"/>
      <c r="F546" s="77"/>
      <c r="G546" s="77"/>
      <c r="H546" s="77"/>
      <c r="I546" s="77"/>
    </row>
    <row r="547" spans="1:9" x14ac:dyDescent="0.3">
      <c r="A547" s="82"/>
      <c r="B547" s="75"/>
      <c r="C547" s="77"/>
      <c r="D547" s="77"/>
      <c r="E547" s="77"/>
      <c r="F547" s="77"/>
      <c r="G547" s="77"/>
      <c r="H547" s="77"/>
      <c r="I547" s="77"/>
    </row>
    <row r="548" spans="1:9" x14ac:dyDescent="0.3">
      <c r="A548" s="82"/>
      <c r="B548" s="75"/>
      <c r="C548" s="77"/>
      <c r="D548" s="77"/>
      <c r="E548" s="77"/>
      <c r="F548" s="77"/>
      <c r="G548" s="77"/>
      <c r="H548" s="77"/>
      <c r="I548" s="77"/>
    </row>
    <row r="549" spans="1:9" x14ac:dyDescent="0.3">
      <c r="A549" s="82"/>
      <c r="B549" s="75"/>
      <c r="C549" s="77"/>
      <c r="D549" s="77"/>
      <c r="E549" s="77"/>
      <c r="F549" s="77"/>
      <c r="G549" s="77"/>
      <c r="H549" s="77"/>
      <c r="I549" s="77"/>
    </row>
    <row r="550" spans="1:9" x14ac:dyDescent="0.3">
      <c r="A550" s="82"/>
      <c r="B550" s="75"/>
      <c r="C550" s="77"/>
      <c r="D550" s="77"/>
      <c r="E550" s="77"/>
      <c r="F550" s="77"/>
      <c r="G550" s="77"/>
      <c r="H550" s="77"/>
      <c r="I550" s="77"/>
    </row>
    <row r="551" spans="1:9" x14ac:dyDescent="0.3">
      <c r="A551" s="82"/>
      <c r="B551" s="75"/>
      <c r="C551" s="77"/>
      <c r="D551" s="77"/>
      <c r="E551" s="77"/>
      <c r="F551" s="77"/>
      <c r="G551" s="77"/>
      <c r="H551" s="77"/>
      <c r="I551" s="77"/>
    </row>
    <row r="552" spans="1:9" x14ac:dyDescent="0.3">
      <c r="A552" s="82"/>
      <c r="B552" s="75"/>
      <c r="C552" s="77"/>
      <c r="D552" s="77"/>
      <c r="E552" s="77"/>
      <c r="F552" s="77"/>
      <c r="G552" s="77"/>
      <c r="H552" s="77"/>
      <c r="I552" s="77"/>
    </row>
    <row r="553" spans="1:9" x14ac:dyDescent="0.3">
      <c r="A553" s="82"/>
      <c r="B553" s="75"/>
      <c r="C553" s="77"/>
      <c r="D553" s="77"/>
      <c r="E553" s="77"/>
      <c r="F553" s="77"/>
      <c r="G553" s="77"/>
      <c r="H553" s="77"/>
      <c r="I553" s="77"/>
    </row>
    <row r="554" spans="1:9" x14ac:dyDescent="0.3">
      <c r="A554" s="82"/>
      <c r="B554" s="75"/>
      <c r="C554" s="77"/>
      <c r="D554" s="77"/>
      <c r="E554" s="77"/>
      <c r="F554" s="77"/>
      <c r="G554" s="77"/>
      <c r="H554" s="77"/>
      <c r="I554" s="77"/>
    </row>
    <row r="555" spans="1:9" x14ac:dyDescent="0.3">
      <c r="A555" s="82"/>
      <c r="B555" s="75"/>
      <c r="C555" s="77"/>
      <c r="D555" s="77"/>
      <c r="E555" s="77"/>
      <c r="F555" s="77"/>
      <c r="G555" s="77"/>
      <c r="H555" s="77"/>
      <c r="I555" s="77"/>
    </row>
    <row r="556" spans="1:9" x14ac:dyDescent="0.3">
      <c r="A556" s="82"/>
      <c r="B556" s="75"/>
      <c r="C556" s="77"/>
      <c r="D556" s="77"/>
      <c r="E556" s="77"/>
      <c r="F556" s="77"/>
      <c r="G556" s="77"/>
      <c r="H556" s="77"/>
      <c r="I556" s="77"/>
    </row>
    <row r="557" spans="1:9" x14ac:dyDescent="0.3">
      <c r="A557" s="82"/>
      <c r="B557" s="75"/>
      <c r="C557" s="77"/>
      <c r="D557" s="77"/>
      <c r="E557" s="77"/>
      <c r="F557" s="77"/>
      <c r="G557" s="77"/>
      <c r="H557" s="77"/>
      <c r="I557" s="77"/>
    </row>
    <row r="558" spans="1:9" x14ac:dyDescent="0.3">
      <c r="A558" s="82"/>
      <c r="B558" s="75"/>
      <c r="C558" s="77"/>
      <c r="D558" s="77"/>
      <c r="E558" s="77"/>
      <c r="F558" s="77"/>
      <c r="G558" s="77"/>
      <c r="H558" s="77"/>
      <c r="I558" s="77"/>
    </row>
    <row r="559" spans="1:9" x14ac:dyDescent="0.3">
      <c r="A559" s="82"/>
      <c r="B559" s="75"/>
      <c r="C559" s="77"/>
      <c r="D559" s="77"/>
      <c r="E559" s="77"/>
      <c r="F559" s="77"/>
      <c r="G559" s="77"/>
      <c r="H559" s="77"/>
      <c r="I559" s="77"/>
    </row>
    <row r="560" spans="1:9" x14ac:dyDescent="0.3">
      <c r="A560" s="82"/>
      <c r="B560" s="75"/>
      <c r="C560" s="77"/>
      <c r="D560" s="77"/>
      <c r="E560" s="77"/>
      <c r="F560" s="77"/>
      <c r="G560" s="77"/>
      <c r="H560" s="77"/>
      <c r="I560" s="77"/>
    </row>
    <row r="561" spans="1:9" x14ac:dyDescent="0.3">
      <c r="A561" s="82"/>
      <c r="B561" s="75"/>
      <c r="C561" s="77"/>
      <c r="D561" s="77"/>
      <c r="E561" s="77"/>
      <c r="F561" s="77"/>
      <c r="G561" s="77"/>
      <c r="H561" s="77"/>
      <c r="I561" s="77"/>
    </row>
    <row r="562" spans="1:9" x14ac:dyDescent="0.3">
      <c r="A562" s="82"/>
      <c r="B562" s="75"/>
      <c r="C562" s="77"/>
      <c r="D562" s="77"/>
      <c r="E562" s="77"/>
      <c r="F562" s="77"/>
      <c r="G562" s="77"/>
      <c r="H562" s="77"/>
      <c r="I562" s="77"/>
    </row>
    <row r="563" spans="1:9" x14ac:dyDescent="0.3">
      <c r="A563" s="82"/>
      <c r="B563" s="75"/>
      <c r="C563" s="77"/>
      <c r="D563" s="77"/>
      <c r="E563" s="77"/>
      <c r="F563" s="77"/>
      <c r="G563" s="77"/>
      <c r="H563" s="77"/>
      <c r="I563" s="77"/>
    </row>
    <row r="564" spans="1:9" x14ac:dyDescent="0.3">
      <c r="A564" s="82"/>
      <c r="B564" s="75"/>
      <c r="C564" s="77"/>
      <c r="D564" s="77"/>
      <c r="E564" s="77"/>
      <c r="F564" s="77"/>
      <c r="G564" s="77"/>
      <c r="H564" s="77"/>
      <c r="I564" s="77"/>
    </row>
    <row r="565" spans="1:9" x14ac:dyDescent="0.3">
      <c r="A565" s="82"/>
      <c r="B565" s="75"/>
      <c r="C565" s="77"/>
      <c r="D565" s="77"/>
      <c r="E565" s="77"/>
      <c r="F565" s="77"/>
      <c r="G565" s="77"/>
      <c r="H565" s="77"/>
      <c r="I565" s="77"/>
    </row>
    <row r="566" spans="1:9" x14ac:dyDescent="0.3">
      <c r="A566" s="82"/>
      <c r="B566" s="75"/>
      <c r="C566" s="77"/>
      <c r="D566" s="77"/>
      <c r="E566" s="77"/>
      <c r="F566" s="77"/>
      <c r="G566" s="77"/>
      <c r="H566" s="77"/>
      <c r="I566" s="77"/>
    </row>
    <row r="567" spans="1:9" x14ac:dyDescent="0.3">
      <c r="A567" s="82"/>
      <c r="B567" s="75"/>
      <c r="C567" s="77"/>
      <c r="D567" s="77"/>
      <c r="E567" s="77"/>
      <c r="F567" s="77"/>
      <c r="G567" s="77"/>
      <c r="H567" s="77"/>
      <c r="I567" s="77"/>
    </row>
    <row r="568" spans="1:9" x14ac:dyDescent="0.3">
      <c r="A568" s="82"/>
      <c r="B568" s="75"/>
      <c r="C568" s="77"/>
      <c r="D568" s="77"/>
      <c r="E568" s="77"/>
      <c r="F568" s="77"/>
      <c r="G568" s="77"/>
      <c r="H568" s="77"/>
      <c r="I568" s="77"/>
    </row>
    <row r="569" spans="1:9" x14ac:dyDescent="0.3">
      <c r="A569" s="82"/>
      <c r="B569" s="75"/>
      <c r="C569" s="77"/>
      <c r="D569" s="77"/>
      <c r="E569" s="77"/>
      <c r="F569" s="77"/>
      <c r="G569" s="77"/>
      <c r="H569" s="77"/>
      <c r="I569" s="77"/>
    </row>
    <row r="570" spans="1:9" x14ac:dyDescent="0.3">
      <c r="A570" s="82"/>
      <c r="B570" s="75"/>
      <c r="C570" s="77"/>
      <c r="D570" s="77"/>
      <c r="E570" s="77"/>
      <c r="F570" s="77"/>
      <c r="G570" s="77"/>
      <c r="H570" s="77"/>
      <c r="I570" s="77"/>
    </row>
    <row r="571" spans="1:9" x14ac:dyDescent="0.3">
      <c r="A571" s="82"/>
      <c r="B571" s="75"/>
      <c r="C571" s="77"/>
      <c r="D571" s="77"/>
      <c r="E571" s="77"/>
      <c r="F571" s="77"/>
      <c r="G571" s="77"/>
      <c r="H571" s="77"/>
      <c r="I571" s="77"/>
    </row>
    <row r="572" spans="1:9" x14ac:dyDescent="0.3">
      <c r="A572" s="82"/>
      <c r="B572" s="75"/>
      <c r="C572" s="77"/>
      <c r="D572" s="77"/>
      <c r="E572" s="77"/>
      <c r="F572" s="77"/>
      <c r="G572" s="77"/>
      <c r="H572" s="77"/>
      <c r="I572" s="77"/>
    </row>
    <row r="573" spans="1:9" x14ac:dyDescent="0.3">
      <c r="A573" s="82"/>
      <c r="B573" s="75"/>
      <c r="C573" s="77"/>
      <c r="D573" s="77"/>
      <c r="E573" s="77"/>
      <c r="F573" s="77"/>
      <c r="G573" s="77"/>
      <c r="H573" s="77"/>
      <c r="I573" s="77"/>
    </row>
    <row r="574" spans="1:9" x14ac:dyDescent="0.3">
      <c r="A574" s="82"/>
      <c r="B574" s="75"/>
      <c r="C574" s="77"/>
      <c r="D574" s="77"/>
      <c r="E574" s="77"/>
      <c r="F574" s="77"/>
      <c r="G574" s="77"/>
      <c r="H574" s="77"/>
      <c r="I574" s="77"/>
    </row>
    <row r="575" spans="1:9" x14ac:dyDescent="0.3">
      <c r="A575" s="82"/>
      <c r="B575" s="75"/>
      <c r="C575" s="77"/>
      <c r="D575" s="77"/>
      <c r="E575" s="77"/>
      <c r="F575" s="77"/>
      <c r="G575" s="77"/>
      <c r="H575" s="77"/>
      <c r="I575" s="77"/>
    </row>
    <row r="576" spans="1:9" x14ac:dyDescent="0.3">
      <c r="A576" s="82"/>
      <c r="B576" s="75"/>
      <c r="C576" s="77"/>
      <c r="D576" s="77"/>
      <c r="E576" s="77"/>
      <c r="F576" s="77"/>
      <c r="G576" s="77"/>
      <c r="H576" s="77"/>
      <c r="I576" s="77"/>
    </row>
    <row r="577" spans="1:9" x14ac:dyDescent="0.3">
      <c r="A577" s="82"/>
      <c r="B577" s="75"/>
      <c r="C577" s="77"/>
      <c r="D577" s="77"/>
      <c r="E577" s="77"/>
      <c r="F577" s="77"/>
      <c r="G577" s="77"/>
      <c r="H577" s="77"/>
      <c r="I577" s="77"/>
    </row>
    <row r="578" spans="1:9" x14ac:dyDescent="0.3">
      <c r="A578" s="82"/>
      <c r="B578" s="75"/>
      <c r="C578" s="77"/>
      <c r="D578" s="77"/>
      <c r="E578" s="77"/>
      <c r="F578" s="77"/>
      <c r="G578" s="77"/>
      <c r="H578" s="77"/>
      <c r="I578" s="77"/>
    </row>
    <row r="579" spans="1:9" x14ac:dyDescent="0.3">
      <c r="A579" s="82"/>
      <c r="B579" s="75"/>
      <c r="C579" s="77"/>
      <c r="D579" s="77"/>
      <c r="E579" s="77"/>
      <c r="F579" s="77"/>
      <c r="G579" s="77"/>
      <c r="H579" s="77"/>
      <c r="I579" s="77"/>
    </row>
    <row r="580" spans="1:9" x14ac:dyDescent="0.3">
      <c r="A580" s="82"/>
      <c r="B580" s="75"/>
      <c r="C580" s="77"/>
      <c r="D580" s="77"/>
      <c r="E580" s="77"/>
      <c r="F580" s="77"/>
      <c r="G580" s="77"/>
      <c r="H580" s="77"/>
      <c r="I580" s="77"/>
    </row>
    <row r="581" spans="1:9" x14ac:dyDescent="0.3">
      <c r="A581" s="82"/>
      <c r="B581" s="75"/>
      <c r="C581" s="77"/>
      <c r="D581" s="77"/>
      <c r="E581" s="77"/>
      <c r="F581" s="77"/>
      <c r="G581" s="77"/>
      <c r="H581" s="77"/>
      <c r="I581" s="77"/>
    </row>
    <row r="582" spans="1:9" x14ac:dyDescent="0.3">
      <c r="A582" s="82"/>
      <c r="B582" s="75"/>
      <c r="C582" s="77"/>
      <c r="D582" s="77"/>
      <c r="E582" s="77"/>
      <c r="F582" s="77"/>
      <c r="G582" s="77"/>
      <c r="H582" s="77"/>
      <c r="I582" s="77"/>
    </row>
    <row r="583" spans="1:9" x14ac:dyDescent="0.3">
      <c r="A583" s="82"/>
      <c r="B583" s="75"/>
      <c r="C583" s="77"/>
      <c r="D583" s="77"/>
      <c r="E583" s="77"/>
      <c r="F583" s="77"/>
      <c r="G583" s="77"/>
      <c r="H583" s="77"/>
      <c r="I583" s="77"/>
    </row>
    <row r="584" spans="1:9" x14ac:dyDescent="0.3">
      <c r="A584" s="82"/>
      <c r="B584" s="75"/>
      <c r="C584" s="77"/>
      <c r="D584" s="77"/>
      <c r="E584" s="77"/>
      <c r="F584" s="77"/>
      <c r="G584" s="77"/>
      <c r="H584" s="77"/>
      <c r="I584" s="77"/>
    </row>
    <row r="585" spans="1:9" x14ac:dyDescent="0.3">
      <c r="A585" s="82"/>
      <c r="B585" s="75"/>
      <c r="C585" s="77"/>
      <c r="D585" s="77"/>
      <c r="E585" s="77"/>
      <c r="F585" s="77"/>
      <c r="G585" s="77"/>
      <c r="H585" s="77"/>
      <c r="I585" s="77"/>
    </row>
    <row r="586" spans="1:9" x14ac:dyDescent="0.3">
      <c r="A586" s="82"/>
      <c r="B586" s="75"/>
      <c r="C586" s="77"/>
      <c r="D586" s="77"/>
      <c r="E586" s="77"/>
      <c r="F586" s="77"/>
      <c r="G586" s="77"/>
      <c r="H586" s="77"/>
      <c r="I586" s="77"/>
    </row>
    <row r="587" spans="1:9" x14ac:dyDescent="0.3">
      <c r="A587" s="82"/>
      <c r="B587" s="75"/>
      <c r="C587" s="77"/>
      <c r="D587" s="77"/>
      <c r="E587" s="77"/>
      <c r="F587" s="77"/>
      <c r="G587" s="77"/>
      <c r="H587" s="77"/>
      <c r="I587" s="77"/>
    </row>
    <row r="588" spans="1:9" x14ac:dyDescent="0.3">
      <c r="A588" s="82"/>
      <c r="B588" s="75"/>
      <c r="C588" s="77"/>
      <c r="D588" s="77"/>
      <c r="E588" s="77"/>
      <c r="F588" s="77"/>
      <c r="G588" s="77"/>
      <c r="H588" s="77"/>
      <c r="I588" s="77"/>
    </row>
    <row r="589" spans="1:9" x14ac:dyDescent="0.3">
      <c r="A589" s="82"/>
      <c r="B589" s="75"/>
      <c r="C589" s="77"/>
      <c r="D589" s="77"/>
      <c r="E589" s="77"/>
      <c r="F589" s="77"/>
      <c r="G589" s="77"/>
      <c r="H589" s="77"/>
      <c r="I589" s="77"/>
    </row>
    <row r="590" spans="1:9" x14ac:dyDescent="0.3">
      <c r="A590" s="82"/>
      <c r="B590" s="75"/>
      <c r="C590" s="77"/>
      <c r="D590" s="77"/>
      <c r="E590" s="77"/>
      <c r="F590" s="77"/>
      <c r="G590" s="77"/>
      <c r="H590" s="77"/>
      <c r="I590" s="77"/>
    </row>
    <row r="591" spans="1:9" x14ac:dyDescent="0.3">
      <c r="A591" s="82"/>
      <c r="B591" s="75"/>
      <c r="C591" s="77"/>
      <c r="D591" s="77"/>
      <c r="E591" s="77"/>
      <c r="F591" s="77"/>
      <c r="G591" s="77"/>
      <c r="H591" s="77"/>
      <c r="I591" s="77"/>
    </row>
    <row r="592" spans="1:9" x14ac:dyDescent="0.3">
      <c r="A592" s="82"/>
      <c r="B592" s="75"/>
      <c r="C592" s="77"/>
      <c r="D592" s="77"/>
      <c r="E592" s="77"/>
      <c r="F592" s="77"/>
      <c r="G592" s="77"/>
      <c r="H592" s="77"/>
      <c r="I592" s="77"/>
    </row>
    <row r="593" spans="1:9" x14ac:dyDescent="0.3">
      <c r="A593" s="82"/>
      <c r="B593" s="75"/>
      <c r="C593" s="77"/>
      <c r="D593" s="77"/>
      <c r="E593" s="77"/>
      <c r="F593" s="77"/>
      <c r="G593" s="77"/>
      <c r="H593" s="77"/>
      <c r="I593" s="77"/>
    </row>
    <row r="594" spans="1:9" x14ac:dyDescent="0.3">
      <c r="A594" s="82"/>
      <c r="B594" s="75"/>
      <c r="C594" s="77"/>
      <c r="D594" s="77"/>
      <c r="E594" s="77"/>
      <c r="F594" s="77"/>
      <c r="G594" s="77"/>
      <c r="H594" s="77"/>
      <c r="I594" s="77"/>
    </row>
    <row r="595" spans="1:9" x14ac:dyDescent="0.3">
      <c r="A595" s="82"/>
      <c r="B595" s="75"/>
      <c r="C595" s="77"/>
      <c r="D595" s="77"/>
      <c r="E595" s="77"/>
      <c r="F595" s="77"/>
      <c r="G595" s="77"/>
      <c r="H595" s="77"/>
      <c r="I595" s="77"/>
    </row>
    <row r="596" spans="1:9" x14ac:dyDescent="0.3">
      <c r="A596" s="82"/>
      <c r="B596" s="75"/>
      <c r="C596" s="77"/>
      <c r="D596" s="77"/>
      <c r="E596" s="77"/>
      <c r="F596" s="77"/>
      <c r="G596" s="77"/>
      <c r="H596" s="77"/>
      <c r="I596" s="77"/>
    </row>
    <row r="597" spans="1:9" x14ac:dyDescent="0.3">
      <c r="A597" s="82"/>
      <c r="B597" s="75"/>
      <c r="C597" s="77"/>
      <c r="D597" s="77"/>
      <c r="E597" s="77"/>
      <c r="F597" s="77"/>
      <c r="G597" s="77"/>
      <c r="H597" s="77"/>
      <c r="I597" s="77"/>
    </row>
    <row r="598" spans="1:9" x14ac:dyDescent="0.3">
      <c r="A598" s="82"/>
      <c r="B598" s="75"/>
      <c r="C598" s="77"/>
      <c r="D598" s="77"/>
      <c r="E598" s="77"/>
      <c r="F598" s="77"/>
      <c r="G598" s="77"/>
      <c r="H598" s="77"/>
      <c r="I598" s="77"/>
    </row>
    <row r="599" spans="1:9" x14ac:dyDescent="0.3">
      <c r="A599" s="82"/>
      <c r="B599" s="75"/>
      <c r="C599" s="77"/>
      <c r="D599" s="77"/>
      <c r="E599" s="77"/>
      <c r="F599" s="77"/>
      <c r="G599" s="77"/>
      <c r="H599" s="77"/>
      <c r="I599" s="77"/>
    </row>
    <row r="600" spans="1:9" x14ac:dyDescent="0.3">
      <c r="A600" s="82"/>
      <c r="B600" s="75"/>
      <c r="C600" s="77"/>
      <c r="D600" s="77"/>
      <c r="E600" s="77"/>
      <c r="F600" s="77"/>
      <c r="G600" s="77"/>
      <c r="H600" s="77"/>
      <c r="I600" s="77"/>
    </row>
    <row r="601" spans="1:9" x14ac:dyDescent="0.3">
      <c r="A601" s="82"/>
      <c r="B601" s="75"/>
      <c r="C601" s="77"/>
      <c r="D601" s="77"/>
      <c r="E601" s="77"/>
      <c r="F601" s="77"/>
      <c r="G601" s="77"/>
      <c r="H601" s="77"/>
      <c r="I601" s="77"/>
    </row>
    <row r="602" spans="1:9" x14ac:dyDescent="0.3">
      <c r="A602" s="82"/>
      <c r="B602" s="75"/>
      <c r="C602" s="77"/>
      <c r="D602" s="77"/>
      <c r="E602" s="77"/>
      <c r="F602" s="77"/>
      <c r="G602" s="77"/>
      <c r="H602" s="77"/>
      <c r="I602" s="77"/>
    </row>
    <row r="603" spans="1:9" x14ac:dyDescent="0.3">
      <c r="A603" s="82"/>
      <c r="B603" s="75"/>
      <c r="C603" s="77"/>
      <c r="D603" s="77"/>
      <c r="E603" s="77"/>
      <c r="F603" s="77"/>
      <c r="G603" s="77"/>
      <c r="H603" s="77"/>
      <c r="I603" s="77"/>
    </row>
    <row r="604" spans="1:9" x14ac:dyDescent="0.3">
      <c r="A604" s="82"/>
      <c r="B604" s="75"/>
      <c r="C604" s="77"/>
      <c r="D604" s="77"/>
      <c r="E604" s="77"/>
      <c r="F604" s="77"/>
      <c r="G604" s="77"/>
      <c r="H604" s="77"/>
      <c r="I604" s="77"/>
    </row>
    <row r="605" spans="1:9" x14ac:dyDescent="0.3">
      <c r="A605" s="82"/>
      <c r="B605" s="75"/>
      <c r="C605" s="77"/>
      <c r="D605" s="77"/>
      <c r="E605" s="77"/>
      <c r="F605" s="77"/>
      <c r="G605" s="77"/>
      <c r="H605" s="77"/>
      <c r="I605" s="77"/>
    </row>
    <row r="606" spans="1:9" x14ac:dyDescent="0.3">
      <c r="A606" s="82"/>
      <c r="B606" s="75"/>
      <c r="C606" s="77"/>
      <c r="D606" s="77"/>
      <c r="E606" s="77"/>
      <c r="F606" s="77"/>
      <c r="G606" s="77"/>
      <c r="H606" s="77"/>
      <c r="I606" s="77"/>
    </row>
    <row r="607" spans="1:9" x14ac:dyDescent="0.3">
      <c r="A607" s="82"/>
      <c r="B607" s="75"/>
      <c r="C607" s="77"/>
      <c r="D607" s="77"/>
      <c r="E607" s="77"/>
      <c r="F607" s="77"/>
      <c r="G607" s="77"/>
      <c r="H607" s="77"/>
      <c r="I607" s="77"/>
    </row>
    <row r="608" spans="1:9" x14ac:dyDescent="0.3">
      <c r="A608" s="82"/>
      <c r="B608" s="75"/>
      <c r="C608" s="77"/>
      <c r="D608" s="77"/>
      <c r="E608" s="77"/>
      <c r="F608" s="77"/>
      <c r="G608" s="77"/>
      <c r="H608" s="77"/>
      <c r="I608" s="77"/>
    </row>
    <row r="609" spans="1:9" x14ac:dyDescent="0.3">
      <c r="A609" s="82"/>
      <c r="B609" s="75"/>
      <c r="C609" s="77"/>
      <c r="D609" s="77"/>
      <c r="E609" s="77"/>
      <c r="F609" s="77"/>
      <c r="G609" s="77"/>
      <c r="H609" s="77"/>
      <c r="I609" s="77"/>
    </row>
    <row r="610" spans="1:9" x14ac:dyDescent="0.3">
      <c r="A610" s="82"/>
      <c r="B610" s="75"/>
      <c r="C610" s="77"/>
      <c r="D610" s="77"/>
      <c r="E610" s="77"/>
      <c r="F610" s="77"/>
      <c r="G610" s="77"/>
      <c r="H610" s="77"/>
      <c r="I610" s="77"/>
    </row>
    <row r="611" spans="1:9" x14ac:dyDescent="0.3">
      <c r="A611" s="82"/>
      <c r="B611" s="75"/>
      <c r="C611" s="77"/>
      <c r="D611" s="77"/>
      <c r="E611" s="77"/>
      <c r="F611" s="77"/>
      <c r="G611" s="77"/>
      <c r="H611" s="77"/>
      <c r="I611" s="77"/>
    </row>
    <row r="612" spans="1:9" x14ac:dyDescent="0.3">
      <c r="A612" s="82"/>
      <c r="B612" s="75"/>
      <c r="C612" s="77"/>
      <c r="D612" s="77"/>
      <c r="E612" s="77"/>
      <c r="F612" s="77"/>
      <c r="G612" s="77"/>
      <c r="H612" s="77"/>
      <c r="I612" s="77"/>
    </row>
    <row r="613" spans="1:9" x14ac:dyDescent="0.3">
      <c r="A613" s="82"/>
      <c r="B613" s="75"/>
      <c r="C613" s="77"/>
      <c r="D613" s="77"/>
      <c r="E613" s="77"/>
      <c r="F613" s="77"/>
      <c r="G613" s="77"/>
      <c r="H613" s="77"/>
      <c r="I613" s="77"/>
    </row>
    <row r="614" spans="1:9" x14ac:dyDescent="0.3">
      <c r="A614" s="82"/>
      <c r="B614" s="75"/>
      <c r="C614" s="77"/>
      <c r="D614" s="77"/>
      <c r="E614" s="77"/>
      <c r="F614" s="77"/>
      <c r="G614" s="77"/>
      <c r="H614" s="77"/>
      <c r="I614" s="77"/>
    </row>
    <row r="615" spans="1:9" x14ac:dyDescent="0.3">
      <c r="A615" s="82"/>
      <c r="B615" s="75"/>
      <c r="C615" s="77"/>
      <c r="D615" s="77"/>
      <c r="E615" s="77"/>
      <c r="F615" s="77"/>
      <c r="G615" s="77"/>
      <c r="H615" s="77"/>
      <c r="I615" s="77"/>
    </row>
    <row r="616" spans="1:9" x14ac:dyDescent="0.3">
      <c r="A616" s="82"/>
      <c r="B616" s="75"/>
      <c r="C616" s="77"/>
      <c r="D616" s="77"/>
      <c r="E616" s="77"/>
      <c r="F616" s="77"/>
      <c r="G616" s="77"/>
      <c r="H616" s="77"/>
      <c r="I616" s="77"/>
    </row>
    <row r="617" spans="1:9" x14ac:dyDescent="0.3">
      <c r="A617" s="82"/>
      <c r="B617" s="75"/>
      <c r="C617" s="77"/>
      <c r="D617" s="77"/>
      <c r="E617" s="77"/>
      <c r="F617" s="77"/>
      <c r="G617" s="77"/>
      <c r="H617" s="77"/>
      <c r="I617" s="77"/>
    </row>
    <row r="618" spans="1:9" x14ac:dyDescent="0.3">
      <c r="A618" s="82"/>
      <c r="B618" s="75"/>
      <c r="C618" s="77"/>
      <c r="D618" s="77"/>
      <c r="E618" s="77"/>
      <c r="F618" s="77"/>
      <c r="G618" s="77"/>
      <c r="H618" s="77"/>
      <c r="I618" s="77"/>
    </row>
    <row r="619" spans="1:9" x14ac:dyDescent="0.3">
      <c r="A619" s="82"/>
      <c r="B619" s="75"/>
      <c r="C619" s="77"/>
      <c r="D619" s="77"/>
      <c r="E619" s="77"/>
      <c r="F619" s="77"/>
      <c r="G619" s="77"/>
      <c r="H619" s="77"/>
      <c r="I619" s="77"/>
    </row>
    <row r="620" spans="1:9" x14ac:dyDescent="0.3">
      <c r="A620" s="82"/>
      <c r="B620" s="75"/>
      <c r="C620" s="77"/>
      <c r="D620" s="77"/>
      <c r="E620" s="77"/>
      <c r="F620" s="77"/>
      <c r="G620" s="77"/>
      <c r="H620" s="77"/>
      <c r="I620" s="77"/>
    </row>
    <row r="621" spans="1:9" x14ac:dyDescent="0.3">
      <c r="A621" s="82"/>
      <c r="B621" s="75"/>
      <c r="C621" s="77"/>
      <c r="D621" s="77"/>
      <c r="E621" s="77"/>
      <c r="F621" s="77"/>
      <c r="G621" s="77"/>
      <c r="H621" s="77"/>
      <c r="I621" s="77"/>
    </row>
    <row r="622" spans="1:9" x14ac:dyDescent="0.3">
      <c r="A622" s="82"/>
      <c r="B622" s="75"/>
      <c r="C622" s="77"/>
      <c r="D622" s="77"/>
      <c r="E622" s="77"/>
      <c r="F622" s="77"/>
      <c r="G622" s="77"/>
      <c r="H622" s="77"/>
      <c r="I622" s="77"/>
    </row>
    <row r="623" spans="1:9" x14ac:dyDescent="0.3">
      <c r="A623" s="82"/>
      <c r="B623" s="75"/>
      <c r="C623" s="77"/>
      <c r="D623" s="77"/>
      <c r="E623" s="77"/>
      <c r="F623" s="77"/>
      <c r="G623" s="77"/>
      <c r="H623" s="77"/>
      <c r="I623" s="77"/>
    </row>
    <row r="624" spans="1:9" x14ac:dyDescent="0.3">
      <c r="A624" s="82"/>
      <c r="B624" s="75"/>
      <c r="C624" s="77"/>
      <c r="D624" s="77"/>
      <c r="E624" s="77"/>
      <c r="F624" s="77"/>
      <c r="G624" s="77"/>
      <c r="H624" s="77"/>
      <c r="I624" s="77"/>
    </row>
    <row r="625" spans="1:9" x14ac:dyDescent="0.3">
      <c r="A625" s="82"/>
      <c r="B625" s="75"/>
      <c r="C625" s="77"/>
      <c r="D625" s="77"/>
      <c r="E625" s="77"/>
      <c r="F625" s="77"/>
      <c r="G625" s="77"/>
      <c r="H625" s="77"/>
      <c r="I625" s="77"/>
    </row>
    <row r="626" spans="1:9" x14ac:dyDescent="0.3">
      <c r="A626" s="82"/>
      <c r="B626" s="75"/>
      <c r="C626" s="77"/>
      <c r="D626" s="77"/>
      <c r="E626" s="77"/>
      <c r="F626" s="77"/>
      <c r="G626" s="77"/>
      <c r="H626" s="77"/>
      <c r="I626" s="77"/>
    </row>
    <row r="627" spans="1:9" x14ac:dyDescent="0.3">
      <c r="A627" s="82"/>
      <c r="B627" s="75"/>
      <c r="C627" s="77"/>
      <c r="D627" s="77"/>
      <c r="E627" s="77"/>
      <c r="F627" s="77"/>
      <c r="G627" s="77"/>
      <c r="H627" s="77"/>
      <c r="I627" s="77"/>
    </row>
    <row r="628" spans="1:9" x14ac:dyDescent="0.3">
      <c r="A628" s="82"/>
      <c r="B628" s="75"/>
      <c r="C628" s="77"/>
      <c r="D628" s="77"/>
      <c r="E628" s="77"/>
      <c r="F628" s="77"/>
      <c r="G628" s="77"/>
      <c r="H628" s="77"/>
      <c r="I628" s="77"/>
    </row>
    <row r="629" spans="1:9" x14ac:dyDescent="0.3">
      <c r="A629" s="82"/>
      <c r="B629" s="75"/>
      <c r="C629" s="77"/>
      <c r="D629" s="77"/>
      <c r="E629" s="77"/>
      <c r="F629" s="77"/>
      <c r="G629" s="77"/>
      <c r="H629" s="77"/>
      <c r="I629" s="77"/>
    </row>
    <row r="630" spans="1:9" x14ac:dyDescent="0.3">
      <c r="A630" s="82"/>
      <c r="B630" s="75"/>
      <c r="C630" s="77"/>
      <c r="D630" s="77"/>
      <c r="E630" s="77"/>
      <c r="F630" s="77"/>
      <c r="G630" s="77"/>
      <c r="H630" s="77"/>
      <c r="I630" s="77"/>
    </row>
    <row r="631" spans="1:9" x14ac:dyDescent="0.3">
      <c r="A631" s="82"/>
      <c r="B631" s="75"/>
      <c r="C631" s="77"/>
      <c r="D631" s="77"/>
      <c r="E631" s="77"/>
      <c r="F631" s="77"/>
      <c r="G631" s="77"/>
      <c r="H631" s="77"/>
      <c r="I631" s="77"/>
    </row>
    <row r="632" spans="1:9" x14ac:dyDescent="0.3">
      <c r="A632" s="82"/>
      <c r="B632" s="75"/>
      <c r="C632" s="77"/>
      <c r="D632" s="77"/>
      <c r="E632" s="77"/>
      <c r="F632" s="77"/>
      <c r="G632" s="77"/>
      <c r="H632" s="77"/>
      <c r="I632" s="77"/>
    </row>
    <row r="633" spans="1:9" x14ac:dyDescent="0.3">
      <c r="A633" s="82"/>
      <c r="B633" s="75"/>
      <c r="C633" s="77"/>
      <c r="D633" s="77"/>
      <c r="E633" s="77"/>
      <c r="F633" s="77"/>
      <c r="G633" s="77"/>
      <c r="H633" s="77"/>
      <c r="I633" s="77"/>
    </row>
    <row r="634" spans="1:9" x14ac:dyDescent="0.3">
      <c r="A634" s="82"/>
      <c r="B634" s="75"/>
      <c r="C634" s="77"/>
      <c r="D634" s="77"/>
      <c r="E634" s="77"/>
      <c r="F634" s="77"/>
      <c r="G634" s="77"/>
      <c r="H634" s="77"/>
      <c r="I634" s="77"/>
    </row>
    <row r="635" spans="1:9" x14ac:dyDescent="0.3">
      <c r="A635" s="82"/>
      <c r="B635" s="75"/>
      <c r="C635" s="77"/>
      <c r="D635" s="77"/>
      <c r="E635" s="77"/>
      <c r="F635" s="77"/>
      <c r="G635" s="77"/>
      <c r="H635" s="77"/>
      <c r="I635" s="77"/>
    </row>
    <row r="636" spans="1:9" x14ac:dyDescent="0.3">
      <c r="A636" s="82"/>
      <c r="B636" s="75"/>
      <c r="C636" s="77"/>
      <c r="D636" s="77"/>
      <c r="E636" s="77"/>
      <c r="F636" s="77"/>
      <c r="G636" s="77"/>
      <c r="H636" s="77"/>
      <c r="I636" s="77"/>
    </row>
    <row r="637" spans="1:9" x14ac:dyDescent="0.3">
      <c r="A637" s="82"/>
      <c r="B637" s="75"/>
      <c r="C637" s="77"/>
      <c r="D637" s="77"/>
      <c r="E637" s="77"/>
      <c r="F637" s="77"/>
      <c r="G637" s="77"/>
      <c r="H637" s="77"/>
      <c r="I637" s="77"/>
    </row>
    <row r="638" spans="1:9" x14ac:dyDescent="0.3">
      <c r="A638" s="82"/>
      <c r="B638" s="75"/>
      <c r="C638" s="77"/>
      <c r="D638" s="77"/>
      <c r="E638" s="77"/>
      <c r="F638" s="77"/>
      <c r="G638" s="77"/>
      <c r="H638" s="77"/>
      <c r="I638" s="77"/>
    </row>
    <row r="639" spans="1:9" x14ac:dyDescent="0.3">
      <c r="A639" s="82"/>
      <c r="B639" s="75"/>
      <c r="C639" s="77"/>
      <c r="D639" s="77"/>
      <c r="E639" s="77"/>
      <c r="F639" s="77"/>
      <c r="G639" s="77"/>
      <c r="H639" s="77"/>
      <c r="I639" s="77"/>
    </row>
    <row r="640" spans="1:9" x14ac:dyDescent="0.3">
      <c r="A640" s="82"/>
      <c r="B640" s="75"/>
      <c r="C640" s="77"/>
      <c r="D640" s="77"/>
      <c r="E640" s="77"/>
      <c r="F640" s="77"/>
      <c r="G640" s="77"/>
      <c r="H640" s="77"/>
      <c r="I640" s="77"/>
    </row>
    <row r="641" spans="1:9" x14ac:dyDescent="0.3">
      <c r="A641" s="82"/>
      <c r="B641" s="75"/>
      <c r="C641" s="77"/>
      <c r="D641" s="77"/>
      <c r="E641" s="77"/>
      <c r="F641" s="77"/>
      <c r="G641" s="77"/>
      <c r="H641" s="77"/>
      <c r="I641" s="77"/>
    </row>
    <row r="642" spans="1:9" x14ac:dyDescent="0.3">
      <c r="A642" s="82"/>
      <c r="B642" s="75"/>
      <c r="C642" s="77"/>
      <c r="D642" s="77"/>
      <c r="E642" s="77"/>
      <c r="F642" s="77"/>
      <c r="G642" s="77"/>
      <c r="H642" s="77"/>
      <c r="I642" s="77"/>
    </row>
    <row r="643" spans="1:9" x14ac:dyDescent="0.3">
      <c r="A643" s="82"/>
      <c r="B643" s="75"/>
      <c r="C643" s="77"/>
      <c r="D643" s="77"/>
      <c r="E643" s="77"/>
      <c r="F643" s="77"/>
      <c r="G643" s="77"/>
      <c r="H643" s="77"/>
      <c r="I643" s="77"/>
    </row>
    <row r="644" spans="1:9" x14ac:dyDescent="0.3">
      <c r="A644" s="82"/>
      <c r="B644" s="75"/>
      <c r="C644" s="77"/>
      <c r="D644" s="77"/>
      <c r="E644" s="77"/>
      <c r="F644" s="77"/>
      <c r="G644" s="77"/>
      <c r="H644" s="77"/>
      <c r="I644" s="77"/>
    </row>
    <row r="645" spans="1:9" x14ac:dyDescent="0.3">
      <c r="A645" s="82"/>
      <c r="B645" s="75"/>
      <c r="C645" s="77"/>
      <c r="D645" s="77"/>
      <c r="E645" s="77"/>
      <c r="F645" s="77"/>
      <c r="G645" s="77"/>
      <c r="H645" s="77"/>
      <c r="I645" s="77"/>
    </row>
    <row r="646" spans="1:9" x14ac:dyDescent="0.3">
      <c r="A646" s="82"/>
      <c r="B646" s="75"/>
      <c r="C646" s="77"/>
      <c r="D646" s="77"/>
      <c r="E646" s="77"/>
      <c r="F646" s="77"/>
      <c r="G646" s="77"/>
      <c r="H646" s="77"/>
      <c r="I646" s="77"/>
    </row>
    <row r="647" spans="1:9" x14ac:dyDescent="0.3">
      <c r="A647" s="82"/>
      <c r="B647" s="75"/>
      <c r="C647" s="77"/>
      <c r="D647" s="77"/>
      <c r="E647" s="77"/>
      <c r="F647" s="77"/>
      <c r="G647" s="77"/>
      <c r="H647" s="77"/>
      <c r="I647" s="77"/>
    </row>
    <row r="648" spans="1:9" x14ac:dyDescent="0.3">
      <c r="A648" s="82"/>
      <c r="B648" s="75"/>
      <c r="C648" s="77"/>
      <c r="D648" s="77"/>
      <c r="E648" s="77"/>
      <c r="F648" s="77"/>
      <c r="G648" s="77"/>
      <c r="H648" s="77"/>
      <c r="I648" s="77"/>
    </row>
    <row r="649" spans="1:9" x14ac:dyDescent="0.3">
      <c r="A649" s="82"/>
      <c r="B649" s="75"/>
      <c r="C649" s="77"/>
      <c r="D649" s="77"/>
      <c r="E649" s="77"/>
      <c r="F649" s="77"/>
      <c r="G649" s="77"/>
      <c r="H649" s="77"/>
      <c r="I649" s="77"/>
    </row>
    <row r="650" spans="1:9" x14ac:dyDescent="0.3">
      <c r="A650" s="82"/>
      <c r="B650" s="75"/>
      <c r="C650" s="77"/>
      <c r="D650" s="77"/>
      <c r="E650" s="77"/>
      <c r="F650" s="77"/>
      <c r="G650" s="77"/>
      <c r="H650" s="77"/>
      <c r="I650" s="77"/>
    </row>
    <row r="651" spans="1:9" x14ac:dyDescent="0.3">
      <c r="A651" s="82"/>
      <c r="B651" s="75"/>
      <c r="C651" s="77"/>
      <c r="D651" s="77"/>
      <c r="E651" s="77"/>
      <c r="F651" s="77"/>
      <c r="G651" s="77"/>
      <c r="H651" s="77"/>
      <c r="I651" s="77"/>
    </row>
    <row r="652" spans="1:9" x14ac:dyDescent="0.3">
      <c r="A652" s="82"/>
      <c r="B652" s="75"/>
      <c r="C652" s="77"/>
      <c r="D652" s="77"/>
      <c r="E652" s="77"/>
      <c r="F652" s="77"/>
      <c r="G652" s="77"/>
      <c r="H652" s="77"/>
      <c r="I652" s="77"/>
    </row>
    <row r="653" spans="1:9" x14ac:dyDescent="0.3">
      <c r="A653" s="82"/>
      <c r="B653" s="75"/>
      <c r="C653" s="77"/>
      <c r="D653" s="77"/>
      <c r="E653" s="77"/>
      <c r="F653" s="77"/>
      <c r="G653" s="77"/>
      <c r="H653" s="77"/>
      <c r="I653" s="77"/>
    </row>
    <row r="654" spans="1:9" x14ac:dyDescent="0.3">
      <c r="A654" s="82"/>
      <c r="B654" s="75"/>
      <c r="C654" s="77"/>
      <c r="D654" s="77"/>
      <c r="E654" s="77"/>
      <c r="F654" s="77"/>
      <c r="G654" s="77"/>
      <c r="H654" s="77"/>
      <c r="I654" s="77"/>
    </row>
    <row r="655" spans="1:9" x14ac:dyDescent="0.3">
      <c r="A655" s="82"/>
      <c r="B655" s="75"/>
      <c r="C655" s="77"/>
      <c r="D655" s="77"/>
      <c r="E655" s="77"/>
      <c r="F655" s="77"/>
      <c r="G655" s="77"/>
      <c r="H655" s="77"/>
      <c r="I655" s="77"/>
    </row>
    <row r="656" spans="1:9" x14ac:dyDescent="0.3">
      <c r="A656" s="82"/>
      <c r="B656" s="75"/>
      <c r="C656" s="77"/>
      <c r="D656" s="77"/>
      <c r="E656" s="77"/>
      <c r="F656" s="77"/>
      <c r="G656" s="77"/>
      <c r="H656" s="77"/>
      <c r="I656" s="77"/>
    </row>
    <row r="657" spans="1:9" x14ac:dyDescent="0.3">
      <c r="A657" s="82"/>
      <c r="B657" s="75"/>
      <c r="C657" s="77"/>
      <c r="D657" s="77"/>
      <c r="E657" s="77"/>
      <c r="F657" s="77"/>
      <c r="G657" s="77"/>
      <c r="H657" s="77"/>
      <c r="I657" s="77"/>
    </row>
    <row r="658" spans="1:9" x14ac:dyDescent="0.3">
      <c r="A658" s="82"/>
      <c r="B658" s="75"/>
      <c r="C658" s="77"/>
      <c r="D658" s="77"/>
      <c r="E658" s="77"/>
      <c r="F658" s="77"/>
      <c r="G658" s="77"/>
      <c r="H658" s="77"/>
      <c r="I658" s="77"/>
    </row>
    <row r="659" spans="1:9" x14ac:dyDescent="0.3">
      <c r="A659" s="82"/>
      <c r="B659" s="75"/>
      <c r="C659" s="77"/>
      <c r="D659" s="77"/>
      <c r="E659" s="77"/>
      <c r="F659" s="77"/>
      <c r="G659" s="77"/>
      <c r="H659" s="77"/>
      <c r="I659" s="77"/>
    </row>
    <row r="660" spans="1:9" x14ac:dyDescent="0.3">
      <c r="A660" s="82"/>
      <c r="B660" s="75"/>
      <c r="C660" s="77"/>
      <c r="D660" s="77"/>
      <c r="E660" s="77"/>
      <c r="F660" s="77"/>
      <c r="G660" s="77"/>
      <c r="H660" s="77"/>
      <c r="I660" s="77"/>
    </row>
    <row r="661" spans="1:9" x14ac:dyDescent="0.3">
      <c r="A661" s="82"/>
      <c r="B661" s="75"/>
      <c r="C661" s="77"/>
      <c r="D661" s="77"/>
      <c r="E661" s="77"/>
      <c r="F661" s="77"/>
      <c r="G661" s="77"/>
      <c r="H661" s="77"/>
      <c r="I661" s="77"/>
    </row>
    <row r="662" spans="1:9" x14ac:dyDescent="0.3">
      <c r="A662" s="82"/>
      <c r="B662" s="75"/>
      <c r="C662" s="77"/>
      <c r="D662" s="77"/>
      <c r="E662" s="77"/>
      <c r="F662" s="77"/>
      <c r="G662" s="77"/>
      <c r="H662" s="77"/>
      <c r="I662" s="77"/>
    </row>
    <row r="663" spans="1:9" x14ac:dyDescent="0.3">
      <c r="A663" s="82"/>
      <c r="B663" s="75"/>
      <c r="C663" s="77"/>
      <c r="D663" s="77"/>
      <c r="E663" s="77"/>
      <c r="F663" s="77"/>
      <c r="G663" s="77"/>
      <c r="H663" s="77"/>
      <c r="I663" s="77"/>
    </row>
    <row r="664" spans="1:9" x14ac:dyDescent="0.3">
      <c r="A664" s="82"/>
      <c r="B664" s="75"/>
      <c r="C664" s="77"/>
      <c r="D664" s="77"/>
      <c r="E664" s="77"/>
      <c r="F664" s="77"/>
      <c r="G664" s="77"/>
      <c r="H664" s="77"/>
      <c r="I664" s="77"/>
    </row>
    <row r="665" spans="1:9" x14ac:dyDescent="0.3">
      <c r="A665" s="82"/>
      <c r="B665" s="75"/>
      <c r="C665" s="77"/>
      <c r="D665" s="77"/>
      <c r="E665" s="77"/>
      <c r="F665" s="77"/>
      <c r="G665" s="77"/>
      <c r="H665" s="77"/>
      <c r="I665" s="77"/>
    </row>
    <row r="666" spans="1:9" x14ac:dyDescent="0.3">
      <c r="A666" s="82"/>
      <c r="B666" s="75"/>
      <c r="C666" s="77"/>
      <c r="D666" s="77"/>
      <c r="E666" s="77"/>
      <c r="F666" s="77"/>
      <c r="G666" s="77"/>
      <c r="H666" s="77"/>
      <c r="I666" s="77"/>
    </row>
    <row r="667" spans="1:9" x14ac:dyDescent="0.3">
      <c r="A667" s="82"/>
      <c r="B667" s="75"/>
      <c r="C667" s="77"/>
      <c r="D667" s="77"/>
      <c r="E667" s="77"/>
      <c r="F667" s="77"/>
      <c r="G667" s="77"/>
      <c r="H667" s="77"/>
      <c r="I667" s="77"/>
    </row>
    <row r="668" spans="1:9" x14ac:dyDescent="0.3">
      <c r="A668" s="82"/>
      <c r="B668" s="75"/>
      <c r="C668" s="77"/>
      <c r="D668" s="77"/>
      <c r="E668" s="77"/>
      <c r="F668" s="77"/>
      <c r="G668" s="77"/>
      <c r="H668" s="77"/>
      <c r="I668" s="77"/>
    </row>
    <row r="669" spans="1:9" x14ac:dyDescent="0.3">
      <c r="A669" s="82"/>
      <c r="B669" s="75"/>
      <c r="C669" s="77"/>
      <c r="D669" s="77"/>
      <c r="E669" s="77"/>
      <c r="F669" s="77"/>
      <c r="G669" s="77"/>
      <c r="H669" s="77"/>
      <c r="I669" s="77"/>
    </row>
    <row r="670" spans="1:9" x14ac:dyDescent="0.3">
      <c r="A670" s="82"/>
      <c r="B670" s="75"/>
      <c r="C670" s="77"/>
      <c r="D670" s="77"/>
      <c r="E670" s="77"/>
      <c r="F670" s="77"/>
      <c r="G670" s="77"/>
      <c r="H670" s="77"/>
      <c r="I670" s="77"/>
    </row>
    <row r="671" spans="1:9" x14ac:dyDescent="0.3">
      <c r="A671" s="82"/>
      <c r="B671" s="75"/>
      <c r="C671" s="77"/>
      <c r="D671" s="77"/>
      <c r="E671" s="77"/>
      <c r="F671" s="77"/>
      <c r="G671" s="77"/>
      <c r="H671" s="77"/>
      <c r="I671" s="77"/>
    </row>
    <row r="672" spans="1:9" x14ac:dyDescent="0.3">
      <c r="A672" s="82"/>
      <c r="B672" s="75"/>
      <c r="C672" s="77"/>
      <c r="D672" s="77"/>
      <c r="E672" s="77"/>
      <c r="F672" s="77"/>
      <c r="G672" s="77"/>
      <c r="H672" s="77"/>
      <c r="I672" s="77"/>
    </row>
    <row r="673" spans="1:9" x14ac:dyDescent="0.3">
      <c r="A673" s="82"/>
      <c r="B673" s="75"/>
      <c r="C673" s="77"/>
      <c r="D673" s="77"/>
      <c r="E673" s="77"/>
      <c r="F673" s="77"/>
      <c r="G673" s="77"/>
      <c r="H673" s="77"/>
      <c r="I673" s="77"/>
    </row>
    <row r="674" spans="1:9" x14ac:dyDescent="0.3">
      <c r="A674" s="82"/>
      <c r="B674" s="75"/>
      <c r="C674" s="77"/>
      <c r="D674" s="77"/>
      <c r="E674" s="77"/>
      <c r="F674" s="77"/>
      <c r="G674" s="77"/>
      <c r="H674" s="77"/>
      <c r="I674" s="77"/>
    </row>
    <row r="675" spans="1:9" x14ac:dyDescent="0.3">
      <c r="A675" s="82"/>
      <c r="B675" s="75"/>
      <c r="C675" s="77"/>
      <c r="D675" s="77"/>
      <c r="E675" s="77"/>
      <c r="F675" s="77"/>
      <c r="G675" s="77"/>
      <c r="H675" s="77"/>
      <c r="I675" s="77"/>
    </row>
    <row r="676" spans="1:9" x14ac:dyDescent="0.3">
      <c r="A676" s="82"/>
      <c r="B676" s="75"/>
      <c r="C676" s="77"/>
      <c r="D676" s="77"/>
      <c r="E676" s="77"/>
      <c r="F676" s="77"/>
      <c r="G676" s="77"/>
      <c r="H676" s="77"/>
      <c r="I676" s="77"/>
    </row>
    <row r="677" spans="1:9" x14ac:dyDescent="0.3">
      <c r="A677" s="82"/>
      <c r="B677" s="75"/>
      <c r="C677" s="77"/>
      <c r="D677" s="77"/>
      <c r="E677" s="77"/>
      <c r="F677" s="77"/>
      <c r="G677" s="77"/>
      <c r="H677" s="77"/>
      <c r="I677" s="77"/>
    </row>
    <row r="678" spans="1:9" x14ac:dyDescent="0.3">
      <c r="A678" s="82"/>
      <c r="B678" s="75"/>
      <c r="C678" s="77"/>
      <c r="D678" s="77"/>
      <c r="E678" s="77"/>
      <c r="F678" s="77"/>
      <c r="G678" s="77"/>
      <c r="H678" s="77"/>
      <c r="I678" s="77"/>
    </row>
    <row r="679" spans="1:9" x14ac:dyDescent="0.3">
      <c r="A679" s="82"/>
      <c r="B679" s="75"/>
      <c r="C679" s="77"/>
      <c r="D679" s="77"/>
      <c r="E679" s="77"/>
      <c r="F679" s="77"/>
      <c r="G679" s="77"/>
      <c r="H679" s="77"/>
      <c r="I679" s="77"/>
    </row>
    <row r="680" spans="1:9" x14ac:dyDescent="0.3">
      <c r="A680" s="82"/>
      <c r="B680" s="75"/>
      <c r="C680" s="77"/>
      <c r="D680" s="77"/>
      <c r="E680" s="77"/>
      <c r="F680" s="77"/>
      <c r="G680" s="77"/>
      <c r="H680" s="77"/>
      <c r="I680" s="77"/>
    </row>
    <row r="681" spans="1:9" x14ac:dyDescent="0.3">
      <c r="A681" s="82"/>
      <c r="B681" s="75"/>
      <c r="C681" s="77"/>
      <c r="D681" s="77"/>
      <c r="E681" s="77"/>
      <c r="F681" s="77"/>
      <c r="G681" s="77"/>
      <c r="H681" s="77"/>
      <c r="I681" s="77"/>
    </row>
    <row r="682" spans="1:9" x14ac:dyDescent="0.3">
      <c r="A682" s="82"/>
      <c r="B682" s="75"/>
      <c r="C682" s="77"/>
      <c r="D682" s="77"/>
      <c r="E682" s="77"/>
      <c r="F682" s="77"/>
      <c r="G682" s="77"/>
      <c r="H682" s="77"/>
      <c r="I682" s="77"/>
    </row>
    <row r="683" spans="1:9" x14ac:dyDescent="0.3">
      <c r="A683" s="82"/>
      <c r="B683" s="75"/>
      <c r="C683" s="77"/>
      <c r="D683" s="77"/>
      <c r="E683" s="77"/>
      <c r="F683" s="77"/>
      <c r="G683" s="77"/>
      <c r="H683" s="77"/>
      <c r="I683" s="77"/>
    </row>
    <row r="684" spans="1:9" x14ac:dyDescent="0.3">
      <c r="A684" s="82"/>
      <c r="B684" s="75"/>
      <c r="C684" s="77"/>
      <c r="D684" s="77"/>
      <c r="E684" s="77"/>
      <c r="F684" s="77"/>
      <c r="G684" s="77"/>
      <c r="H684" s="77"/>
      <c r="I684" s="77"/>
    </row>
    <row r="685" spans="1:9" x14ac:dyDescent="0.3">
      <c r="A685" s="82"/>
      <c r="B685" s="75"/>
      <c r="C685" s="77"/>
      <c r="D685" s="77"/>
      <c r="E685" s="77"/>
      <c r="F685" s="77"/>
      <c r="G685" s="77"/>
      <c r="H685" s="77"/>
      <c r="I685" s="77"/>
    </row>
    <row r="686" spans="1:9" x14ac:dyDescent="0.3">
      <c r="A686" s="82"/>
      <c r="B686" s="75"/>
      <c r="C686" s="77"/>
      <c r="D686" s="77"/>
      <c r="E686" s="77"/>
      <c r="F686" s="77"/>
      <c r="G686" s="77"/>
      <c r="H686" s="77"/>
      <c r="I686" s="77"/>
    </row>
    <row r="687" spans="1:9" x14ac:dyDescent="0.3">
      <c r="A687" s="82"/>
      <c r="B687" s="75"/>
      <c r="C687" s="77"/>
      <c r="D687" s="77"/>
      <c r="E687" s="77"/>
      <c r="F687" s="77"/>
      <c r="G687" s="77"/>
      <c r="H687" s="77"/>
      <c r="I687" s="77"/>
    </row>
    <row r="688" spans="1:9" x14ac:dyDescent="0.3">
      <c r="A688" s="82"/>
      <c r="B688" s="75"/>
      <c r="C688" s="77"/>
      <c r="D688" s="77"/>
      <c r="E688" s="77"/>
      <c r="F688" s="77"/>
      <c r="G688" s="77"/>
      <c r="H688" s="77"/>
      <c r="I688" s="77"/>
    </row>
    <row r="689" spans="1:9" x14ac:dyDescent="0.3">
      <c r="A689" s="82"/>
      <c r="B689" s="75"/>
      <c r="C689" s="77"/>
      <c r="D689" s="77"/>
      <c r="E689" s="77"/>
      <c r="F689" s="77"/>
      <c r="G689" s="77"/>
      <c r="H689" s="77"/>
      <c r="I689" s="77"/>
    </row>
    <row r="690" spans="1:9" x14ac:dyDescent="0.3">
      <c r="A690" s="82"/>
      <c r="B690" s="75"/>
      <c r="C690" s="77"/>
      <c r="D690" s="77"/>
      <c r="E690" s="77"/>
      <c r="F690" s="77"/>
      <c r="G690" s="77"/>
      <c r="H690" s="77"/>
      <c r="I690" s="77"/>
    </row>
    <row r="691" spans="1:9" x14ac:dyDescent="0.3">
      <c r="A691" s="82"/>
      <c r="B691" s="75"/>
      <c r="C691" s="77"/>
      <c r="D691" s="77"/>
      <c r="E691" s="77"/>
      <c r="F691" s="77"/>
      <c r="G691" s="77"/>
      <c r="H691" s="77"/>
      <c r="I691" s="77"/>
    </row>
    <row r="692" spans="1:9" x14ac:dyDescent="0.3">
      <c r="A692" s="82"/>
      <c r="B692" s="75"/>
      <c r="C692" s="77"/>
      <c r="D692" s="77"/>
      <c r="E692" s="77"/>
      <c r="F692" s="77"/>
      <c r="G692" s="77"/>
      <c r="H692" s="77"/>
      <c r="I692" s="77"/>
    </row>
    <row r="693" spans="1:9" x14ac:dyDescent="0.3">
      <c r="A693" s="82"/>
      <c r="B693" s="75"/>
      <c r="C693" s="77"/>
      <c r="D693" s="77"/>
      <c r="E693" s="77"/>
      <c r="F693" s="77"/>
      <c r="G693" s="77"/>
      <c r="H693" s="77"/>
      <c r="I693" s="77"/>
    </row>
    <row r="694" spans="1:9" x14ac:dyDescent="0.3">
      <c r="A694" s="82"/>
      <c r="B694" s="75"/>
      <c r="C694" s="77"/>
      <c r="D694" s="77"/>
      <c r="E694" s="77"/>
      <c r="F694" s="77"/>
      <c r="G694" s="77"/>
      <c r="H694" s="77"/>
      <c r="I694" s="77"/>
    </row>
    <row r="695" spans="1:9" x14ac:dyDescent="0.3">
      <c r="A695" s="82"/>
      <c r="B695" s="75"/>
      <c r="C695" s="77"/>
      <c r="D695" s="77"/>
      <c r="E695" s="77"/>
      <c r="F695" s="77"/>
      <c r="G695" s="77"/>
      <c r="H695" s="77"/>
      <c r="I695" s="77"/>
    </row>
    <row r="696" spans="1:9" x14ac:dyDescent="0.3">
      <c r="A696" s="82"/>
      <c r="B696" s="75"/>
      <c r="C696" s="77"/>
      <c r="D696" s="77"/>
      <c r="E696" s="77"/>
      <c r="F696" s="77"/>
      <c r="G696" s="77"/>
      <c r="H696" s="77"/>
      <c r="I696" s="77"/>
    </row>
    <row r="697" spans="1:9" x14ac:dyDescent="0.3">
      <c r="A697" s="82"/>
      <c r="B697" s="75"/>
      <c r="C697" s="77"/>
      <c r="D697" s="77"/>
      <c r="E697" s="77"/>
      <c r="F697" s="77"/>
      <c r="G697" s="77"/>
      <c r="H697" s="77"/>
      <c r="I697" s="77"/>
    </row>
    <row r="698" spans="1:9" x14ac:dyDescent="0.3">
      <c r="A698" s="82"/>
      <c r="B698" s="75"/>
      <c r="C698" s="77"/>
      <c r="D698" s="77"/>
      <c r="E698" s="77"/>
      <c r="F698" s="77"/>
      <c r="G698" s="77"/>
      <c r="H698" s="77"/>
      <c r="I698" s="77"/>
    </row>
    <row r="699" spans="1:9" x14ac:dyDescent="0.3">
      <c r="A699" s="82"/>
      <c r="B699" s="75"/>
      <c r="C699" s="77"/>
      <c r="D699" s="77"/>
      <c r="E699" s="77"/>
      <c r="F699" s="77"/>
      <c r="G699" s="77"/>
      <c r="H699" s="77"/>
      <c r="I699" s="77"/>
    </row>
    <row r="700" spans="1:9" x14ac:dyDescent="0.3">
      <c r="A700" s="82"/>
      <c r="B700" s="75"/>
      <c r="C700" s="77"/>
      <c r="D700" s="77"/>
      <c r="E700" s="77"/>
      <c r="F700" s="77"/>
      <c r="G700" s="77"/>
      <c r="H700" s="77"/>
      <c r="I700" s="77"/>
    </row>
    <row r="701" spans="1:9" x14ac:dyDescent="0.3">
      <c r="A701" s="82"/>
      <c r="B701" s="75"/>
      <c r="C701" s="77"/>
      <c r="D701" s="77"/>
      <c r="E701" s="77"/>
      <c r="F701" s="77"/>
      <c r="G701" s="77"/>
      <c r="H701" s="77"/>
      <c r="I701" s="77"/>
    </row>
    <row r="702" spans="1:9" x14ac:dyDescent="0.3">
      <c r="A702" s="82"/>
      <c r="B702" s="75"/>
      <c r="C702" s="77"/>
      <c r="D702" s="77"/>
      <c r="E702" s="77"/>
      <c r="F702" s="77"/>
      <c r="G702" s="77"/>
      <c r="H702" s="77"/>
      <c r="I702" s="77"/>
    </row>
    <row r="703" spans="1:9" x14ac:dyDescent="0.3">
      <c r="A703" s="82"/>
      <c r="B703" s="75"/>
      <c r="C703" s="77"/>
      <c r="D703" s="77"/>
      <c r="E703" s="77"/>
      <c r="F703" s="77"/>
      <c r="G703" s="77"/>
      <c r="H703" s="77"/>
      <c r="I703" s="77"/>
    </row>
    <row r="704" spans="1:9" x14ac:dyDescent="0.3">
      <c r="A704" s="82"/>
      <c r="B704" s="75"/>
      <c r="C704" s="77"/>
      <c r="D704" s="77"/>
      <c r="E704" s="77"/>
      <c r="F704" s="77"/>
      <c r="G704" s="77"/>
      <c r="H704" s="77"/>
      <c r="I704" s="77"/>
    </row>
    <row r="705" spans="1:9" x14ac:dyDescent="0.3">
      <c r="A705" s="82"/>
      <c r="B705" s="75"/>
      <c r="C705" s="77"/>
      <c r="D705" s="77"/>
      <c r="E705" s="77"/>
      <c r="F705" s="77"/>
      <c r="G705" s="77"/>
      <c r="H705" s="77"/>
      <c r="I705" s="77"/>
    </row>
    <row r="706" spans="1:9" x14ac:dyDescent="0.3">
      <c r="A706" s="82"/>
      <c r="B706" s="75"/>
      <c r="C706" s="77"/>
      <c r="D706" s="77"/>
      <c r="E706" s="77"/>
      <c r="F706" s="77"/>
      <c r="G706" s="77"/>
      <c r="H706" s="77"/>
      <c r="I706" s="77"/>
    </row>
    <row r="707" spans="1:9" x14ac:dyDescent="0.3">
      <c r="A707" s="82"/>
      <c r="B707" s="75"/>
      <c r="C707" s="77"/>
      <c r="D707" s="77"/>
      <c r="E707" s="77"/>
      <c r="F707" s="77"/>
      <c r="G707" s="77"/>
      <c r="H707" s="77"/>
      <c r="I707" s="77"/>
    </row>
    <row r="708" spans="1:9" x14ac:dyDescent="0.3">
      <c r="A708" s="82"/>
      <c r="B708" s="75"/>
      <c r="C708" s="77"/>
      <c r="D708" s="77"/>
      <c r="E708" s="77"/>
      <c r="F708" s="77"/>
      <c r="G708" s="77"/>
      <c r="H708" s="77"/>
      <c r="I708" s="77"/>
    </row>
    <row r="709" spans="1:9" x14ac:dyDescent="0.3">
      <c r="A709" s="82"/>
      <c r="B709" s="75"/>
      <c r="C709" s="77"/>
      <c r="D709" s="77"/>
      <c r="E709" s="77"/>
      <c r="F709" s="77"/>
      <c r="G709" s="77"/>
      <c r="H709" s="77"/>
      <c r="I709" s="77"/>
    </row>
    <row r="710" spans="1:9" x14ac:dyDescent="0.3">
      <c r="A710" s="82"/>
      <c r="B710" s="75"/>
      <c r="C710" s="77"/>
      <c r="D710" s="77"/>
      <c r="E710" s="77"/>
      <c r="F710" s="77"/>
      <c r="G710" s="77"/>
      <c r="H710" s="77"/>
      <c r="I710" s="77"/>
    </row>
    <row r="711" spans="1:9" x14ac:dyDescent="0.3">
      <c r="A711" s="82"/>
      <c r="B711" s="75"/>
      <c r="C711" s="77"/>
      <c r="D711" s="77"/>
      <c r="E711" s="77"/>
      <c r="F711" s="77"/>
      <c r="G711" s="77"/>
      <c r="H711" s="77"/>
      <c r="I711" s="77"/>
    </row>
    <row r="712" spans="1:9" x14ac:dyDescent="0.3">
      <c r="A712" s="82"/>
      <c r="B712" s="75"/>
      <c r="C712" s="77"/>
      <c r="D712" s="77"/>
      <c r="E712" s="77"/>
      <c r="F712" s="77"/>
      <c r="G712" s="77"/>
      <c r="H712" s="77"/>
      <c r="I712" s="77"/>
    </row>
    <row r="713" spans="1:9" x14ac:dyDescent="0.3">
      <c r="A713" s="82"/>
      <c r="B713" s="75"/>
      <c r="C713" s="77"/>
      <c r="D713" s="77"/>
      <c r="E713" s="77"/>
      <c r="F713" s="77"/>
      <c r="G713" s="77"/>
      <c r="H713" s="77"/>
      <c r="I713" s="77"/>
    </row>
    <row r="714" spans="1:9" x14ac:dyDescent="0.3">
      <c r="A714" s="82"/>
      <c r="B714" s="75"/>
      <c r="C714" s="77"/>
      <c r="D714" s="77"/>
      <c r="E714" s="77"/>
      <c r="F714" s="77"/>
      <c r="G714" s="77"/>
      <c r="H714" s="77"/>
      <c r="I714" s="77"/>
    </row>
    <row r="715" spans="1:9" x14ac:dyDescent="0.3">
      <c r="A715" s="82"/>
      <c r="B715" s="75"/>
      <c r="C715" s="77"/>
      <c r="D715" s="77"/>
      <c r="E715" s="77"/>
      <c r="F715" s="77"/>
      <c r="G715" s="77"/>
      <c r="H715" s="77"/>
      <c r="I715" s="77"/>
    </row>
    <row r="716" spans="1:9" x14ac:dyDescent="0.3">
      <c r="A716" s="82"/>
      <c r="B716" s="75"/>
      <c r="C716" s="77"/>
      <c r="D716" s="77"/>
      <c r="E716" s="77"/>
      <c r="F716" s="77"/>
      <c r="G716" s="77"/>
      <c r="H716" s="77"/>
      <c r="I716" s="77"/>
    </row>
    <row r="717" spans="1:9" x14ac:dyDescent="0.3">
      <c r="A717" s="82"/>
      <c r="B717" s="75"/>
      <c r="C717" s="77"/>
      <c r="D717" s="77"/>
      <c r="E717" s="77"/>
      <c r="F717" s="77"/>
      <c r="G717" s="77"/>
      <c r="H717" s="77"/>
      <c r="I717" s="77"/>
    </row>
    <row r="718" spans="1:9" x14ac:dyDescent="0.3">
      <c r="A718" s="82"/>
      <c r="B718" s="75"/>
      <c r="C718" s="77"/>
      <c r="D718" s="77"/>
      <c r="E718" s="77"/>
      <c r="F718" s="77"/>
      <c r="G718" s="77"/>
      <c r="H718" s="77"/>
      <c r="I718" s="77"/>
    </row>
    <row r="719" spans="1:9" x14ac:dyDescent="0.3">
      <c r="A719" s="82"/>
      <c r="B719" s="75"/>
      <c r="C719" s="77"/>
      <c r="D719" s="77"/>
      <c r="E719" s="77"/>
      <c r="F719" s="77"/>
      <c r="G719" s="77"/>
      <c r="H719" s="77"/>
      <c r="I719" s="77"/>
    </row>
    <row r="720" spans="1:9" x14ac:dyDescent="0.3">
      <c r="A720" s="82"/>
      <c r="B720" s="75"/>
      <c r="C720" s="77"/>
      <c r="D720" s="77"/>
      <c r="E720" s="77"/>
      <c r="F720" s="77"/>
      <c r="G720" s="77"/>
      <c r="H720" s="77"/>
      <c r="I720" s="77"/>
    </row>
    <row r="721" spans="1:9" x14ac:dyDescent="0.3">
      <c r="A721" s="82"/>
      <c r="B721" s="75"/>
      <c r="C721" s="77"/>
      <c r="D721" s="77"/>
      <c r="E721" s="77"/>
      <c r="F721" s="77"/>
      <c r="G721" s="77"/>
      <c r="H721" s="77"/>
      <c r="I721" s="77"/>
    </row>
    <row r="722" spans="1:9" x14ac:dyDescent="0.3">
      <c r="A722" s="82"/>
      <c r="B722" s="75"/>
      <c r="C722" s="77"/>
      <c r="D722" s="77"/>
      <c r="E722" s="77"/>
      <c r="F722" s="77"/>
      <c r="G722" s="77"/>
      <c r="H722" s="77"/>
      <c r="I722" s="77"/>
    </row>
    <row r="723" spans="1:9" x14ac:dyDescent="0.3">
      <c r="A723" s="82"/>
      <c r="B723" s="75"/>
      <c r="C723" s="77"/>
      <c r="D723" s="77"/>
      <c r="E723" s="77"/>
      <c r="F723" s="77"/>
      <c r="G723" s="77"/>
      <c r="H723" s="77"/>
      <c r="I723" s="77"/>
    </row>
    <row r="724" spans="1:9" x14ac:dyDescent="0.3">
      <c r="A724" s="82"/>
      <c r="B724" s="75"/>
      <c r="C724" s="77"/>
      <c r="D724" s="77"/>
      <c r="E724" s="77"/>
      <c r="F724" s="77"/>
      <c r="G724" s="77"/>
      <c r="H724" s="77"/>
      <c r="I724" s="77"/>
    </row>
    <row r="725" spans="1:9" x14ac:dyDescent="0.3">
      <c r="A725" s="82"/>
      <c r="B725" s="75"/>
      <c r="C725" s="77"/>
      <c r="D725" s="77"/>
      <c r="E725" s="77"/>
      <c r="F725" s="77"/>
      <c r="G725" s="77"/>
      <c r="H725" s="77"/>
      <c r="I725" s="77"/>
    </row>
    <row r="726" spans="1:9" x14ac:dyDescent="0.3">
      <c r="A726" s="82"/>
      <c r="B726" s="75"/>
      <c r="C726" s="77"/>
      <c r="D726" s="77"/>
      <c r="E726" s="77"/>
      <c r="F726" s="77"/>
      <c r="G726" s="77"/>
      <c r="H726" s="77"/>
      <c r="I726" s="77"/>
    </row>
    <row r="727" spans="1:9" x14ac:dyDescent="0.3">
      <c r="A727" s="82"/>
      <c r="B727" s="75"/>
      <c r="C727" s="77"/>
      <c r="D727" s="77"/>
      <c r="E727" s="77"/>
      <c r="F727" s="77"/>
      <c r="G727" s="77"/>
      <c r="H727" s="77"/>
      <c r="I727" s="77"/>
    </row>
    <row r="728" spans="1:9" x14ac:dyDescent="0.3">
      <c r="A728" s="82"/>
      <c r="B728" s="75"/>
      <c r="C728" s="77"/>
      <c r="D728" s="77"/>
      <c r="E728" s="77"/>
      <c r="F728" s="77"/>
      <c r="G728" s="77"/>
      <c r="H728" s="77"/>
      <c r="I728" s="77"/>
    </row>
    <row r="729" spans="1:9" x14ac:dyDescent="0.3">
      <c r="A729" s="82"/>
      <c r="B729" s="75"/>
      <c r="C729" s="77"/>
      <c r="D729" s="77"/>
      <c r="E729" s="77"/>
      <c r="F729" s="77"/>
      <c r="G729" s="77"/>
      <c r="H729" s="77"/>
      <c r="I729" s="77"/>
    </row>
    <row r="730" spans="1:9" x14ac:dyDescent="0.3">
      <c r="A730" s="82"/>
      <c r="B730" s="75"/>
      <c r="C730" s="77"/>
      <c r="D730" s="77"/>
      <c r="E730" s="77"/>
      <c r="F730" s="77"/>
      <c r="G730" s="77"/>
      <c r="H730" s="77"/>
      <c r="I730" s="77"/>
    </row>
    <row r="731" spans="1:9" x14ac:dyDescent="0.3">
      <c r="A731" s="82"/>
      <c r="B731" s="75"/>
      <c r="C731" s="77"/>
      <c r="D731" s="77"/>
      <c r="E731" s="77"/>
      <c r="F731" s="77"/>
      <c r="G731" s="77"/>
      <c r="H731" s="77"/>
      <c r="I731" s="77"/>
    </row>
    <row r="732" spans="1:9" x14ac:dyDescent="0.3">
      <c r="A732" s="82"/>
      <c r="B732" s="75"/>
      <c r="C732" s="77"/>
      <c r="D732" s="77"/>
      <c r="E732" s="77"/>
      <c r="F732" s="77"/>
      <c r="G732" s="77"/>
      <c r="H732" s="77"/>
      <c r="I732" s="77"/>
    </row>
    <row r="733" spans="1:9" x14ac:dyDescent="0.3">
      <c r="A733" s="82"/>
      <c r="B733" s="75"/>
      <c r="C733" s="77"/>
      <c r="D733" s="77"/>
      <c r="E733" s="77"/>
      <c r="F733" s="77"/>
      <c r="G733" s="77"/>
      <c r="H733" s="77"/>
      <c r="I733" s="77"/>
    </row>
    <row r="734" spans="1:9" x14ac:dyDescent="0.3">
      <c r="A734" s="82"/>
      <c r="B734" s="75"/>
      <c r="C734" s="77"/>
      <c r="D734" s="77"/>
      <c r="E734" s="77"/>
      <c r="F734" s="77"/>
      <c r="G734" s="77"/>
      <c r="H734" s="77"/>
      <c r="I734" s="77"/>
    </row>
    <row r="735" spans="1:9" x14ac:dyDescent="0.3">
      <c r="A735" s="82"/>
      <c r="B735" s="75"/>
      <c r="C735" s="77"/>
      <c r="D735" s="77"/>
      <c r="E735" s="77"/>
      <c r="F735" s="77"/>
      <c r="G735" s="77"/>
      <c r="H735" s="77"/>
      <c r="I735" s="77"/>
    </row>
    <row r="736" spans="1:9" x14ac:dyDescent="0.3">
      <c r="A736" s="82"/>
      <c r="B736" s="75"/>
      <c r="C736" s="77"/>
      <c r="D736" s="77"/>
      <c r="E736" s="77"/>
      <c r="F736" s="77"/>
      <c r="G736" s="77"/>
      <c r="H736" s="77"/>
      <c r="I736" s="77"/>
    </row>
    <row r="737" spans="1:9" x14ac:dyDescent="0.3">
      <c r="A737" s="82"/>
      <c r="B737" s="75"/>
      <c r="C737" s="77"/>
      <c r="D737" s="77"/>
      <c r="E737" s="77"/>
      <c r="F737" s="77"/>
      <c r="G737" s="77"/>
      <c r="H737" s="77"/>
      <c r="I737" s="77"/>
    </row>
    <row r="738" spans="1:9" x14ac:dyDescent="0.3">
      <c r="A738" s="82"/>
      <c r="B738" s="75"/>
      <c r="C738" s="77"/>
      <c r="D738" s="77"/>
      <c r="E738" s="77"/>
      <c r="F738" s="77"/>
      <c r="G738" s="77"/>
      <c r="H738" s="77"/>
      <c r="I738" s="77"/>
    </row>
    <row r="739" spans="1:9" x14ac:dyDescent="0.3">
      <c r="A739" s="82"/>
      <c r="B739" s="75"/>
      <c r="C739" s="77"/>
      <c r="D739" s="77"/>
      <c r="E739" s="77"/>
      <c r="F739" s="77"/>
      <c r="G739" s="77"/>
      <c r="H739" s="77"/>
      <c r="I739" s="77"/>
    </row>
    <row r="740" spans="1:9" x14ac:dyDescent="0.3">
      <c r="A740" s="82"/>
      <c r="B740" s="75"/>
      <c r="C740" s="77"/>
      <c r="D740" s="77"/>
      <c r="E740" s="77"/>
      <c r="F740" s="77"/>
      <c r="G740" s="77"/>
      <c r="H740" s="77"/>
      <c r="I740" s="77"/>
    </row>
    <row r="741" spans="1:9" x14ac:dyDescent="0.3">
      <c r="A741" s="82"/>
      <c r="B741" s="75"/>
      <c r="C741" s="77"/>
      <c r="D741" s="77"/>
      <c r="E741" s="77"/>
      <c r="F741" s="77"/>
      <c r="G741" s="77"/>
      <c r="H741" s="77"/>
      <c r="I741" s="77"/>
    </row>
    <row r="742" spans="1:9" x14ac:dyDescent="0.3">
      <c r="A742" s="82"/>
      <c r="B742" s="75"/>
      <c r="C742" s="77"/>
      <c r="D742" s="77"/>
      <c r="E742" s="77"/>
      <c r="F742" s="77"/>
      <c r="G742" s="77"/>
      <c r="H742" s="77"/>
      <c r="I742" s="77"/>
    </row>
    <row r="743" spans="1:9" x14ac:dyDescent="0.3">
      <c r="A743" s="82"/>
      <c r="B743" s="75"/>
      <c r="C743" s="77"/>
      <c r="D743" s="77"/>
      <c r="E743" s="77"/>
      <c r="F743" s="77"/>
      <c r="G743" s="77"/>
      <c r="H743" s="77"/>
      <c r="I743" s="77"/>
    </row>
    <row r="744" spans="1:9" x14ac:dyDescent="0.3">
      <c r="A744" s="82"/>
      <c r="B744" s="75"/>
      <c r="C744" s="77"/>
      <c r="D744" s="77"/>
      <c r="E744" s="77"/>
      <c r="F744" s="77"/>
      <c r="G744" s="77"/>
      <c r="H744" s="77"/>
      <c r="I744" s="77"/>
    </row>
    <row r="745" spans="1:9" x14ac:dyDescent="0.3">
      <c r="A745" s="82"/>
      <c r="B745" s="75"/>
      <c r="C745" s="77"/>
      <c r="D745" s="77"/>
      <c r="E745" s="77"/>
      <c r="F745" s="77"/>
      <c r="G745" s="77"/>
      <c r="H745" s="77"/>
      <c r="I745" s="77"/>
    </row>
    <row r="746" spans="1:9" x14ac:dyDescent="0.3">
      <c r="A746" s="82"/>
      <c r="B746" s="75"/>
      <c r="C746" s="77"/>
      <c r="D746" s="77"/>
      <c r="E746" s="77"/>
      <c r="F746" s="77"/>
      <c r="G746" s="77"/>
      <c r="H746" s="77"/>
      <c r="I746" s="77"/>
    </row>
    <row r="747" spans="1:9" x14ac:dyDescent="0.3">
      <c r="A747" s="82"/>
      <c r="B747" s="75"/>
      <c r="C747" s="77"/>
      <c r="D747" s="77"/>
      <c r="E747" s="77"/>
      <c r="F747" s="77"/>
      <c r="G747" s="77"/>
      <c r="H747" s="77"/>
      <c r="I747" s="77"/>
    </row>
    <row r="748" spans="1:9" x14ac:dyDescent="0.3">
      <c r="A748" s="82"/>
      <c r="B748" s="75"/>
      <c r="C748" s="77"/>
      <c r="D748" s="77"/>
      <c r="E748" s="77"/>
      <c r="F748" s="77"/>
      <c r="G748" s="77"/>
      <c r="H748" s="77"/>
      <c r="I748" s="77"/>
    </row>
    <row r="749" spans="1:9" x14ac:dyDescent="0.3">
      <c r="A749" s="82"/>
      <c r="B749" s="75"/>
      <c r="C749" s="77"/>
      <c r="D749" s="77"/>
      <c r="E749" s="77"/>
      <c r="F749" s="77"/>
      <c r="G749" s="77"/>
      <c r="H749" s="77"/>
      <c r="I749" s="77"/>
    </row>
    <row r="750" spans="1:9" x14ac:dyDescent="0.3">
      <c r="A750" s="82"/>
      <c r="B750" s="75"/>
      <c r="C750" s="77"/>
      <c r="D750" s="77"/>
      <c r="E750" s="77"/>
      <c r="F750" s="77"/>
      <c r="G750" s="77"/>
      <c r="H750" s="77"/>
      <c r="I750" s="77"/>
    </row>
    <row r="751" spans="1:9" x14ac:dyDescent="0.3">
      <c r="A751" s="82"/>
      <c r="B751" s="75"/>
      <c r="C751" s="77"/>
      <c r="D751" s="77"/>
      <c r="E751" s="77"/>
      <c r="F751" s="77"/>
      <c r="G751" s="77"/>
      <c r="H751" s="77"/>
      <c r="I751" s="77"/>
    </row>
    <row r="752" spans="1:9" x14ac:dyDescent="0.3">
      <c r="A752" s="82"/>
      <c r="B752" s="75"/>
      <c r="C752" s="77"/>
      <c r="D752" s="77"/>
      <c r="E752" s="77"/>
      <c r="F752" s="77"/>
      <c r="G752" s="77"/>
      <c r="H752" s="77"/>
      <c r="I752" s="77"/>
    </row>
    <row r="753" spans="1:9" x14ac:dyDescent="0.3">
      <c r="A753" s="82"/>
      <c r="B753" s="75"/>
      <c r="C753" s="77"/>
      <c r="D753" s="77"/>
      <c r="E753" s="77"/>
      <c r="F753" s="77"/>
      <c r="G753" s="77"/>
      <c r="H753" s="77"/>
      <c r="I753" s="77"/>
    </row>
  </sheetData>
  <mergeCells count="14">
    <mergeCell ref="B74:C74"/>
    <mergeCell ref="B23:C23"/>
    <mergeCell ref="B35:C35"/>
    <mergeCell ref="B43:C43"/>
    <mergeCell ref="B55:C55"/>
    <mergeCell ref="B62:C62"/>
    <mergeCell ref="B272:C272"/>
    <mergeCell ref="B89:C89"/>
    <mergeCell ref="B96:C96"/>
    <mergeCell ref="B103:C103"/>
    <mergeCell ref="B110:C110"/>
    <mergeCell ref="B140:C140"/>
    <mergeCell ref="B117:C117"/>
    <mergeCell ref="B176:C17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2:N123"/>
  <sheetViews>
    <sheetView zoomScale="80" zoomScaleNormal="80" workbookViewId="0">
      <selection activeCell="B15" sqref="B15"/>
    </sheetView>
  </sheetViews>
  <sheetFormatPr defaultColWidth="8.88671875" defaultRowHeight="13.8" x14ac:dyDescent="0.3"/>
  <cols>
    <col min="1" max="1" width="7.33203125" style="149" customWidth="1"/>
    <col min="2" max="2" width="46.44140625" style="149" customWidth="1"/>
    <col min="3" max="10" width="11.5546875" style="149" customWidth="1"/>
    <col min="11" max="16384" width="8.88671875" style="149"/>
  </cols>
  <sheetData>
    <row r="2" spans="1:14" ht="15.6" x14ac:dyDescent="0.3">
      <c r="B2" s="153" t="s">
        <v>161</v>
      </c>
    </row>
    <row r="3" spans="1:14" x14ac:dyDescent="0.3">
      <c r="B3" s="150" t="s">
        <v>162</v>
      </c>
    </row>
    <row r="5" spans="1:14" ht="14.4" x14ac:dyDescent="0.3">
      <c r="A5" s="174" t="s">
        <v>2</v>
      </c>
      <c r="B5" s="152" t="s">
        <v>160</v>
      </c>
    </row>
    <row r="7" spans="1:14" x14ac:dyDescent="0.3">
      <c r="A7" s="162"/>
      <c r="B7" s="158" t="s">
        <v>167</v>
      </c>
      <c r="C7" s="158">
        <v>2012</v>
      </c>
      <c r="D7" s="158">
        <v>2013</v>
      </c>
      <c r="E7" s="158">
        <v>2014</v>
      </c>
    </row>
    <row r="8" spans="1:14" ht="14.4" x14ac:dyDescent="0.3">
      <c r="A8" s="163">
        <v>1</v>
      </c>
      <c r="B8" s="164" t="s">
        <v>168</v>
      </c>
      <c r="C8" s="165">
        <f>SUM(C9,C17)</f>
        <v>7950144</v>
      </c>
      <c r="D8" s="165">
        <f>SUM(D9,D17)</f>
        <v>9734125</v>
      </c>
      <c r="E8" s="165">
        <f>SUM(E9,E17)</f>
        <v>8986948</v>
      </c>
      <c r="H8" s="228"/>
      <c r="I8" s="228"/>
      <c r="J8" s="228"/>
      <c r="L8" s="228"/>
      <c r="M8" s="228"/>
      <c r="N8" s="228"/>
    </row>
    <row r="9" spans="1:14" x14ac:dyDescent="0.3">
      <c r="A9" s="166">
        <v>1.1000000000000001</v>
      </c>
      <c r="B9" s="159" t="s">
        <v>169</v>
      </c>
      <c r="C9" s="160">
        <f>SUM(C10:C16)</f>
        <v>5066755</v>
      </c>
      <c r="D9" s="160">
        <f t="shared" ref="D9:E9" si="0">SUM(D10:D16)</f>
        <v>5840470</v>
      </c>
      <c r="E9" s="160">
        <f t="shared" si="0"/>
        <v>5673707</v>
      </c>
      <c r="H9" s="228"/>
      <c r="I9" s="228"/>
      <c r="J9" s="228"/>
      <c r="L9" s="228"/>
      <c r="M9" s="228"/>
      <c r="N9" s="228"/>
    </row>
    <row r="10" spans="1:14" x14ac:dyDescent="0.3">
      <c r="A10" s="161" t="s">
        <v>9</v>
      </c>
      <c r="B10" s="155" t="s">
        <v>170</v>
      </c>
      <c r="C10" s="157">
        <v>1657298</v>
      </c>
      <c r="D10" s="154">
        <v>1700463</v>
      </c>
      <c r="E10" s="157">
        <v>1521718</v>
      </c>
      <c r="H10" s="228"/>
      <c r="I10" s="228"/>
      <c r="J10" s="228"/>
      <c r="L10" s="228"/>
      <c r="M10" s="228"/>
      <c r="N10" s="228"/>
    </row>
    <row r="11" spans="1:14" x14ac:dyDescent="0.3">
      <c r="A11" s="161" t="s">
        <v>10</v>
      </c>
      <c r="B11" s="155" t="s">
        <v>171</v>
      </c>
      <c r="C11" s="157">
        <v>245325</v>
      </c>
      <c r="D11" s="154">
        <v>288539</v>
      </c>
      <c r="E11" s="157">
        <v>296720</v>
      </c>
      <c r="H11" s="228"/>
      <c r="I11" s="228"/>
      <c r="J11" s="228"/>
      <c r="L11" s="228"/>
      <c r="M11" s="228"/>
      <c r="N11" s="228"/>
    </row>
    <row r="12" spans="1:14" x14ac:dyDescent="0.3">
      <c r="A12" s="161" t="s">
        <v>11</v>
      </c>
      <c r="B12" s="155" t="s">
        <v>172</v>
      </c>
      <c r="C12" s="157">
        <v>463476</v>
      </c>
      <c r="D12" s="154">
        <v>725121</v>
      </c>
      <c r="E12" s="157">
        <v>702143</v>
      </c>
      <c r="H12" s="228"/>
      <c r="I12" s="228"/>
      <c r="J12" s="228"/>
      <c r="L12" s="228"/>
      <c r="M12" s="228"/>
      <c r="N12" s="228"/>
    </row>
    <row r="13" spans="1:14" x14ac:dyDescent="0.3">
      <c r="A13" s="161" t="s">
        <v>12</v>
      </c>
      <c r="B13" s="155" t="s">
        <v>173</v>
      </c>
      <c r="C13" s="156"/>
      <c r="D13" s="156"/>
      <c r="E13" s="157">
        <v>4172</v>
      </c>
      <c r="J13" s="228"/>
      <c r="L13" s="228"/>
      <c r="M13" s="228"/>
      <c r="N13" s="228"/>
    </row>
    <row r="14" spans="1:14" x14ac:dyDescent="0.3">
      <c r="A14" s="161" t="s">
        <v>13</v>
      </c>
      <c r="B14" s="155" t="s">
        <v>174</v>
      </c>
      <c r="C14" s="157">
        <v>604930</v>
      </c>
      <c r="D14" s="154">
        <v>391636</v>
      </c>
      <c r="E14" s="157">
        <v>305384</v>
      </c>
      <c r="H14" s="228"/>
      <c r="I14" s="228"/>
      <c r="J14" s="228"/>
      <c r="L14" s="228"/>
      <c r="M14" s="228"/>
      <c r="N14" s="228"/>
    </row>
    <row r="15" spans="1:14" x14ac:dyDescent="0.3">
      <c r="A15" s="161" t="s">
        <v>14</v>
      </c>
      <c r="B15" s="155" t="s">
        <v>179</v>
      </c>
      <c r="C15" s="157">
        <v>1423563</v>
      </c>
      <c r="D15" s="154">
        <v>1642955</v>
      </c>
      <c r="E15" s="157">
        <v>1878165</v>
      </c>
      <c r="H15" s="228"/>
      <c r="I15" s="228"/>
      <c r="J15" s="228"/>
      <c r="L15" s="228"/>
      <c r="M15" s="228"/>
      <c r="N15" s="228"/>
    </row>
    <row r="16" spans="1:14" x14ac:dyDescent="0.3">
      <c r="A16" s="161" t="s">
        <v>15</v>
      </c>
      <c r="B16" s="155" t="s">
        <v>204</v>
      </c>
      <c r="C16" s="157">
        <v>672163</v>
      </c>
      <c r="D16" s="154">
        <v>1091756</v>
      </c>
      <c r="E16" s="157">
        <v>965405</v>
      </c>
      <c r="H16" s="228"/>
      <c r="I16" s="228"/>
      <c r="J16" s="228"/>
      <c r="L16" s="228"/>
      <c r="M16" s="228"/>
      <c r="N16" s="228"/>
    </row>
    <row r="17" spans="1:14" x14ac:dyDescent="0.3">
      <c r="A17" s="166">
        <v>1.3</v>
      </c>
      <c r="B17" s="159" t="s">
        <v>175</v>
      </c>
      <c r="C17" s="160">
        <f>SUM(C18:C19)</f>
        <v>2883389</v>
      </c>
      <c r="D17" s="160">
        <f>SUM(D18:D19)</f>
        <v>3893655</v>
      </c>
      <c r="E17" s="160">
        <f>SUM(E18:E19)</f>
        <v>3313241</v>
      </c>
      <c r="H17" s="228"/>
      <c r="I17" s="228"/>
      <c r="J17" s="228"/>
    </row>
    <row r="18" spans="1:14" x14ac:dyDescent="0.3">
      <c r="A18" s="161" t="s">
        <v>16</v>
      </c>
      <c r="B18" s="155" t="s">
        <v>176</v>
      </c>
      <c r="C18" s="154">
        <v>102000</v>
      </c>
      <c r="D18" s="154">
        <v>112800</v>
      </c>
      <c r="E18" s="154">
        <v>148800</v>
      </c>
      <c r="H18" s="228"/>
      <c r="I18" s="228"/>
      <c r="J18" s="228"/>
    </row>
    <row r="19" spans="1:14" ht="27.6" x14ac:dyDescent="0.3">
      <c r="A19" s="161" t="s">
        <v>17</v>
      </c>
      <c r="B19" s="155" t="s">
        <v>177</v>
      </c>
      <c r="C19" s="154">
        <f>SUM(C20:C23)</f>
        <v>2781389</v>
      </c>
      <c r="D19" s="154">
        <f>SUM(D20:D23)</f>
        <v>3780855</v>
      </c>
      <c r="E19" s="154">
        <f>SUM(E20:E23)</f>
        <v>3164441</v>
      </c>
      <c r="H19" s="228"/>
      <c r="I19" s="228"/>
      <c r="J19" s="228"/>
    </row>
    <row r="20" spans="1:14" x14ac:dyDescent="0.3">
      <c r="A20" s="167" t="s">
        <v>163</v>
      </c>
      <c r="B20" s="168" t="s">
        <v>178</v>
      </c>
      <c r="C20" s="169">
        <v>1198284</v>
      </c>
      <c r="D20" s="169">
        <v>1763951</v>
      </c>
      <c r="E20" s="169">
        <v>1678611</v>
      </c>
      <c r="H20" s="228"/>
      <c r="I20" s="228"/>
      <c r="J20" s="228"/>
    </row>
    <row r="21" spans="1:14" x14ac:dyDescent="0.3">
      <c r="A21" s="167" t="s">
        <v>164</v>
      </c>
      <c r="B21" s="168" t="s">
        <v>171</v>
      </c>
      <c r="C21" s="169">
        <v>133488</v>
      </c>
      <c r="D21" s="169">
        <v>56635</v>
      </c>
      <c r="E21" s="169">
        <v>12054</v>
      </c>
      <c r="H21" s="228"/>
      <c r="I21" s="228"/>
      <c r="J21" s="228"/>
    </row>
    <row r="22" spans="1:14" x14ac:dyDescent="0.3">
      <c r="A22" s="167" t="s">
        <v>165</v>
      </c>
      <c r="B22" s="168" t="s">
        <v>170</v>
      </c>
      <c r="C22" s="169">
        <v>913904</v>
      </c>
      <c r="D22" s="169">
        <v>1191128</v>
      </c>
      <c r="E22" s="169">
        <v>1184302</v>
      </c>
      <c r="H22" s="228"/>
      <c r="I22" s="228"/>
      <c r="J22" s="228"/>
    </row>
    <row r="23" spans="1:14" x14ac:dyDescent="0.3">
      <c r="A23" s="167" t="s">
        <v>166</v>
      </c>
      <c r="B23" s="168" t="s">
        <v>179</v>
      </c>
      <c r="C23" s="169">
        <v>535713</v>
      </c>
      <c r="D23" s="169">
        <v>769141</v>
      </c>
      <c r="E23" s="169">
        <v>289474</v>
      </c>
      <c r="H23" s="228"/>
      <c r="I23" s="228"/>
      <c r="J23" s="228"/>
    </row>
    <row r="24" spans="1:14" ht="14.4" x14ac:dyDescent="0.3">
      <c r="A24" s="163">
        <v>5</v>
      </c>
      <c r="B24" s="164" t="s">
        <v>181</v>
      </c>
      <c r="C24" s="165">
        <v>136601</v>
      </c>
      <c r="D24" s="165">
        <v>216607</v>
      </c>
      <c r="E24" s="165">
        <v>241633</v>
      </c>
      <c r="H24" s="228"/>
      <c r="I24" s="228"/>
      <c r="J24" s="228"/>
    </row>
    <row r="25" spans="1:14" ht="14.4" x14ac:dyDescent="0.3">
      <c r="A25" s="163">
        <v>6</v>
      </c>
      <c r="B25" s="164" t="s">
        <v>182</v>
      </c>
      <c r="C25" s="165">
        <f>SUM(C26)</f>
        <v>0</v>
      </c>
      <c r="D25" s="165">
        <f t="shared" ref="D25:E25" si="1">SUM(D26)</f>
        <v>60466</v>
      </c>
      <c r="E25" s="165">
        <f t="shared" si="1"/>
        <v>36353</v>
      </c>
      <c r="I25" s="228"/>
      <c r="J25" s="228"/>
    </row>
    <row r="26" spans="1:14" x14ac:dyDescent="0.3">
      <c r="A26" s="166">
        <v>6.4</v>
      </c>
      <c r="B26" s="159" t="s">
        <v>180</v>
      </c>
      <c r="C26" s="160"/>
      <c r="D26" s="160">
        <v>60466</v>
      </c>
      <c r="E26" s="160">
        <v>36353</v>
      </c>
      <c r="I26" s="228"/>
      <c r="J26" s="228"/>
    </row>
    <row r="27" spans="1:14" ht="28.8" x14ac:dyDescent="0.3">
      <c r="A27" s="163">
        <v>7</v>
      </c>
      <c r="B27" s="164" t="s">
        <v>183</v>
      </c>
      <c r="C27" s="165"/>
      <c r="D27" s="165"/>
      <c r="E27" s="165">
        <v>142184</v>
      </c>
      <c r="J27" s="228"/>
    </row>
    <row r="28" spans="1:14" ht="14.4" x14ac:dyDescent="0.3">
      <c r="A28" s="163">
        <v>8</v>
      </c>
      <c r="B28" s="164" t="s">
        <v>184</v>
      </c>
      <c r="C28" s="165">
        <v>2829694</v>
      </c>
      <c r="D28" s="165">
        <v>4520851</v>
      </c>
      <c r="E28" s="165">
        <v>6448611</v>
      </c>
      <c r="H28" s="228"/>
      <c r="I28" s="228"/>
      <c r="J28" s="228"/>
    </row>
    <row r="29" spans="1:14" ht="22.95" customHeight="1" x14ac:dyDescent="0.3">
      <c r="A29" s="170"/>
      <c r="B29" s="171" t="s">
        <v>0</v>
      </c>
      <c r="C29" s="172">
        <f>SUM(C8,C24,C25,C27,C28)</f>
        <v>10916439</v>
      </c>
      <c r="D29" s="172">
        <f>SUM(D8,D24,D25,D27,D28)</f>
        <v>14532049</v>
      </c>
      <c r="E29" s="172">
        <f>SUM(E8,E24,E25,E27,E28)</f>
        <v>15855729</v>
      </c>
      <c r="H29" s="228"/>
      <c r="I29" s="228"/>
      <c r="J29" s="228"/>
      <c r="L29" s="228"/>
      <c r="M29" s="228"/>
      <c r="N29" s="228"/>
    </row>
    <row r="31" spans="1:14" ht="14.4" x14ac:dyDescent="0.3">
      <c r="A31" s="174" t="s">
        <v>3</v>
      </c>
      <c r="B31" s="151" t="s">
        <v>185</v>
      </c>
      <c r="C31" s="175">
        <v>1.651</v>
      </c>
      <c r="D31" s="175">
        <v>1.663</v>
      </c>
      <c r="E31" s="175">
        <v>1.766</v>
      </c>
      <c r="F31" s="278">
        <v>2.2000000000000002</v>
      </c>
      <c r="G31" s="278">
        <v>2.2000000000000002</v>
      </c>
      <c r="H31" s="278">
        <v>2.2000000000000002</v>
      </c>
      <c r="I31" s="278">
        <v>2.2000000000000002</v>
      </c>
    </row>
    <row r="32" spans="1:14" x14ac:dyDescent="0.3">
      <c r="A32" s="173"/>
    </row>
    <row r="33" spans="1:14" ht="14.4" x14ac:dyDescent="0.3">
      <c r="A33" s="174" t="s">
        <v>4</v>
      </c>
      <c r="B33" s="152" t="s">
        <v>88</v>
      </c>
    </row>
    <row r="35" spans="1:14" x14ac:dyDescent="0.3">
      <c r="A35" s="162"/>
      <c r="B35" s="158" t="s">
        <v>167</v>
      </c>
      <c r="C35" s="158">
        <v>2012</v>
      </c>
      <c r="D35" s="158">
        <v>2013</v>
      </c>
      <c r="E35" s="158">
        <v>2014</v>
      </c>
    </row>
    <row r="36" spans="1:14" ht="14.4" x14ac:dyDescent="0.3">
      <c r="A36" s="163">
        <v>1</v>
      </c>
      <c r="B36" s="164" t="s">
        <v>168</v>
      </c>
      <c r="C36" s="165">
        <f>SUM(C37,C45)</f>
        <v>4815350.6965475464</v>
      </c>
      <c r="D36" s="165">
        <f>SUM(D37,D45)</f>
        <v>5853352.3752254955</v>
      </c>
      <c r="E36" s="165">
        <f>SUM(E37,E45)</f>
        <v>5088872.0271800673</v>
      </c>
    </row>
    <row r="37" spans="1:14" x14ac:dyDescent="0.3">
      <c r="A37" s="166">
        <v>1.1000000000000001</v>
      </c>
      <c r="B37" s="159" t="s">
        <v>169</v>
      </c>
      <c r="C37" s="160">
        <f>SUM(C38:C44)</f>
        <v>3068900.6662628707</v>
      </c>
      <c r="D37" s="160">
        <f t="shared" ref="D37:E37" si="2">SUM(D38:D44)</f>
        <v>3512008.4185207458</v>
      </c>
      <c r="E37" s="160">
        <f t="shared" si="2"/>
        <v>3212744.6206115512</v>
      </c>
    </row>
    <row r="38" spans="1:14" x14ac:dyDescent="0.3">
      <c r="A38" s="161" t="s">
        <v>9</v>
      </c>
      <c r="B38" s="155" t="s">
        <v>170</v>
      </c>
      <c r="C38" s="157">
        <f t="shared" ref="C38:E44" si="3">C10/C$31</f>
        <v>1003814.6577831617</v>
      </c>
      <c r="D38" s="157">
        <f t="shared" si="3"/>
        <v>1022527.3601924233</v>
      </c>
      <c r="E38" s="157">
        <f t="shared" si="3"/>
        <v>861674.97168742924</v>
      </c>
      <c r="G38" s="177"/>
      <c r="H38" s="177"/>
      <c r="I38" s="177"/>
    </row>
    <row r="39" spans="1:14" x14ac:dyDescent="0.3">
      <c r="A39" s="161" t="s">
        <v>10</v>
      </c>
      <c r="B39" s="155" t="s">
        <v>171</v>
      </c>
      <c r="C39" s="157">
        <f t="shared" si="3"/>
        <v>148591.76256814052</v>
      </c>
      <c r="D39" s="157">
        <f t="shared" si="3"/>
        <v>173505.11124473842</v>
      </c>
      <c r="E39" s="157">
        <f t="shared" si="3"/>
        <v>168018.12004530011</v>
      </c>
    </row>
    <row r="40" spans="1:14" x14ac:dyDescent="0.3">
      <c r="A40" s="161" t="s">
        <v>11</v>
      </c>
      <c r="B40" s="155" t="s">
        <v>172</v>
      </c>
      <c r="C40" s="157">
        <f t="shared" si="3"/>
        <v>280724.40944881889</v>
      </c>
      <c r="D40" s="157">
        <f t="shared" si="3"/>
        <v>436031.87011425133</v>
      </c>
      <c r="E40" s="157">
        <f t="shared" si="3"/>
        <v>397589.46772366931</v>
      </c>
    </row>
    <row r="41" spans="1:14" x14ac:dyDescent="0.3">
      <c r="A41" s="161" t="s">
        <v>12</v>
      </c>
      <c r="B41" s="155" t="s">
        <v>173</v>
      </c>
      <c r="C41" s="157">
        <f t="shared" si="3"/>
        <v>0</v>
      </c>
      <c r="D41" s="157">
        <f t="shared" si="3"/>
        <v>0</v>
      </c>
      <c r="E41" s="157">
        <f t="shared" si="3"/>
        <v>2362.4009060022649</v>
      </c>
    </row>
    <row r="42" spans="1:14" x14ac:dyDescent="0.3">
      <c r="A42" s="161" t="s">
        <v>13</v>
      </c>
      <c r="B42" s="155" t="s">
        <v>174</v>
      </c>
      <c r="C42" s="157">
        <f t="shared" si="3"/>
        <v>366402.18049666868</v>
      </c>
      <c r="D42" s="157">
        <f t="shared" si="3"/>
        <v>235499.6993385448</v>
      </c>
      <c r="E42" s="157">
        <f t="shared" si="3"/>
        <v>172924.12231030577</v>
      </c>
    </row>
    <row r="43" spans="1:14" x14ac:dyDescent="0.3">
      <c r="A43" s="161" t="s">
        <v>14</v>
      </c>
      <c r="B43" s="155" t="s">
        <v>179</v>
      </c>
      <c r="C43" s="157">
        <f t="shared" si="3"/>
        <v>862242.88310115086</v>
      </c>
      <c r="D43" s="157">
        <f t="shared" si="3"/>
        <v>987946.48226097412</v>
      </c>
      <c r="E43" s="157">
        <f t="shared" si="3"/>
        <v>1063513.590033975</v>
      </c>
      <c r="F43" s="149" t="s">
        <v>83</v>
      </c>
    </row>
    <row r="44" spans="1:14" x14ac:dyDescent="0.3">
      <c r="A44" s="161" t="s">
        <v>15</v>
      </c>
      <c r="B44" s="155" t="s">
        <v>204</v>
      </c>
      <c r="C44" s="157">
        <f t="shared" si="3"/>
        <v>407124.77286493033</v>
      </c>
      <c r="D44" s="157">
        <f t="shared" si="3"/>
        <v>656497.89536981354</v>
      </c>
      <c r="E44" s="157">
        <f t="shared" si="3"/>
        <v>546661.9479048698</v>
      </c>
      <c r="H44" s="228"/>
      <c r="I44" s="228"/>
      <c r="J44" s="228"/>
      <c r="L44" s="228"/>
      <c r="M44" s="228"/>
      <c r="N44" s="228"/>
    </row>
    <row r="45" spans="1:14" x14ac:dyDescent="0.3">
      <c r="A45" s="166">
        <v>1.3</v>
      </c>
      <c r="B45" s="159" t="s">
        <v>175</v>
      </c>
      <c r="C45" s="160">
        <f>SUM(C46:C47)</f>
        <v>1746450.030284676</v>
      </c>
      <c r="D45" s="160">
        <f>SUM(D46:D47)</f>
        <v>2341343.9567047502</v>
      </c>
      <c r="E45" s="160">
        <f>SUM(E46:E47)</f>
        <v>1876127.4065685163</v>
      </c>
      <c r="G45" s="177"/>
      <c r="H45" s="177"/>
      <c r="I45" s="177"/>
    </row>
    <row r="46" spans="1:14" x14ac:dyDescent="0.3">
      <c r="A46" s="161" t="s">
        <v>16</v>
      </c>
      <c r="B46" s="155" t="s">
        <v>176</v>
      </c>
      <c r="C46" s="154">
        <f>C18/C$31</f>
        <v>61780.738946093275</v>
      </c>
      <c r="D46" s="154">
        <f>D18/D$31</f>
        <v>67829.224293445572</v>
      </c>
      <c r="E46" s="154">
        <f>E18/E$31</f>
        <v>84258.210645526618</v>
      </c>
    </row>
    <row r="47" spans="1:14" ht="27.6" x14ac:dyDescent="0.3">
      <c r="A47" s="161" t="s">
        <v>17</v>
      </c>
      <c r="B47" s="155" t="s">
        <v>177</v>
      </c>
      <c r="C47" s="154">
        <f>SUM(C48:C51)</f>
        <v>1684669.2913385828</v>
      </c>
      <c r="D47" s="154">
        <f>SUM(D48:D51)</f>
        <v>2273514.7324113045</v>
      </c>
      <c r="E47" s="154">
        <f>SUM(E48:E51)</f>
        <v>1791869.1959229896</v>
      </c>
    </row>
    <row r="48" spans="1:14" x14ac:dyDescent="0.3">
      <c r="A48" s="167" t="s">
        <v>163</v>
      </c>
      <c r="B48" s="168" t="s">
        <v>178</v>
      </c>
      <c r="C48" s="169">
        <f t="shared" ref="C48:E52" si="4">C20/C$31</f>
        <v>725792.85281647486</v>
      </c>
      <c r="D48" s="169">
        <f t="shared" si="4"/>
        <v>1060704.1491280817</v>
      </c>
      <c r="E48" s="169">
        <f t="shared" si="4"/>
        <v>950515.85503963754</v>
      </c>
    </row>
    <row r="49" spans="1:14" x14ac:dyDescent="0.3">
      <c r="A49" s="167" t="s">
        <v>164</v>
      </c>
      <c r="B49" s="168" t="s">
        <v>171</v>
      </c>
      <c r="C49" s="169">
        <f t="shared" si="4"/>
        <v>80852.816474863721</v>
      </c>
      <c r="D49" s="169">
        <f t="shared" si="4"/>
        <v>34055.923030667465</v>
      </c>
      <c r="E49" s="169">
        <f t="shared" si="4"/>
        <v>6825.5945639864103</v>
      </c>
    </row>
    <row r="50" spans="1:14" x14ac:dyDescent="0.3">
      <c r="A50" s="167" t="s">
        <v>165</v>
      </c>
      <c r="B50" s="168" t="s">
        <v>170</v>
      </c>
      <c r="C50" s="169">
        <f t="shared" si="4"/>
        <v>553545.72986069054</v>
      </c>
      <c r="D50" s="169">
        <f t="shared" si="4"/>
        <v>716252.55562236917</v>
      </c>
      <c r="E50" s="169">
        <f t="shared" si="4"/>
        <v>670612.68403171003</v>
      </c>
      <c r="G50" s="177"/>
      <c r="H50" s="177"/>
      <c r="I50" s="177"/>
    </row>
    <row r="51" spans="1:14" x14ac:dyDescent="0.3">
      <c r="A51" s="167" t="s">
        <v>166</v>
      </c>
      <c r="B51" s="168" t="s">
        <v>179</v>
      </c>
      <c r="C51" s="169">
        <f t="shared" si="4"/>
        <v>324477.89218655362</v>
      </c>
      <c r="D51" s="169">
        <f t="shared" si="4"/>
        <v>462502.1046301864</v>
      </c>
      <c r="E51" s="169">
        <f t="shared" si="4"/>
        <v>163915.06228765572</v>
      </c>
    </row>
    <row r="52" spans="1:14" ht="14.4" x14ac:dyDescent="0.3">
      <c r="A52" s="163">
        <v>5</v>
      </c>
      <c r="B52" s="164" t="s">
        <v>181</v>
      </c>
      <c r="C52" s="165">
        <f t="shared" si="4"/>
        <v>82738.340399757726</v>
      </c>
      <c r="D52" s="165">
        <f t="shared" si="4"/>
        <v>130250.751653638</v>
      </c>
      <c r="E52" s="165">
        <f t="shared" si="4"/>
        <v>136825.02831257079</v>
      </c>
      <c r="G52" s="178"/>
    </row>
    <row r="53" spans="1:14" ht="14.4" x14ac:dyDescent="0.3">
      <c r="A53" s="163">
        <v>6</v>
      </c>
      <c r="B53" s="164" t="s">
        <v>182</v>
      </c>
      <c r="C53" s="165">
        <f>SUM(C54)</f>
        <v>0</v>
      </c>
      <c r="D53" s="165">
        <f t="shared" ref="D53" si="5">SUM(D54)</f>
        <v>36359.591100420927</v>
      </c>
      <c r="E53" s="165">
        <f t="shared" ref="E53" si="6">SUM(E54)</f>
        <v>20584.937712344279</v>
      </c>
    </row>
    <row r="54" spans="1:14" x14ac:dyDescent="0.3">
      <c r="A54" s="166">
        <v>6.4</v>
      </c>
      <c r="B54" s="159" t="s">
        <v>180</v>
      </c>
      <c r="C54" s="160">
        <f t="shared" ref="C54:E56" si="7">C26/C$31</f>
        <v>0</v>
      </c>
      <c r="D54" s="160">
        <f t="shared" si="7"/>
        <v>36359.591100420927</v>
      </c>
      <c r="E54" s="160">
        <f t="shared" si="7"/>
        <v>20584.937712344279</v>
      </c>
    </row>
    <row r="55" spans="1:14" ht="28.8" x14ac:dyDescent="0.3">
      <c r="A55" s="163">
        <v>7</v>
      </c>
      <c r="B55" s="164" t="s">
        <v>183</v>
      </c>
      <c r="C55" s="165">
        <f t="shared" si="7"/>
        <v>0</v>
      </c>
      <c r="D55" s="165">
        <f t="shared" si="7"/>
        <v>0</v>
      </c>
      <c r="E55" s="165">
        <f t="shared" si="7"/>
        <v>80511.891279728196</v>
      </c>
    </row>
    <row r="56" spans="1:14" ht="14.4" x14ac:dyDescent="0.3">
      <c r="A56" s="163">
        <v>8</v>
      </c>
      <c r="B56" s="164" t="s">
        <v>184</v>
      </c>
      <c r="C56" s="165">
        <f t="shared" si="7"/>
        <v>1713927.3167777106</v>
      </c>
      <c r="D56" s="165">
        <f t="shared" si="7"/>
        <v>2718491.2808177993</v>
      </c>
      <c r="E56" s="165">
        <f t="shared" si="7"/>
        <v>3651535.1075877692</v>
      </c>
    </row>
    <row r="57" spans="1:14" ht="22.95" customHeight="1" x14ac:dyDescent="0.3">
      <c r="A57" s="170"/>
      <c r="B57" s="171" t="s">
        <v>0</v>
      </c>
      <c r="C57" s="172">
        <f>SUM(C36,C52,C53,C55,C56)</f>
        <v>6612016.3537250152</v>
      </c>
      <c r="D57" s="172">
        <f>SUM(D36,D52,D53,D55,D56)</f>
        <v>8738453.9987973534</v>
      </c>
      <c r="E57" s="172">
        <f>SUM(E36,E52,E53,E55,E56)</f>
        <v>8978328.9920724798</v>
      </c>
    </row>
    <row r="59" spans="1:14" ht="14.4" x14ac:dyDescent="0.3">
      <c r="A59" s="174" t="s">
        <v>5</v>
      </c>
      <c r="B59" s="151" t="s">
        <v>186</v>
      </c>
    </row>
    <row r="60" spans="1:14" ht="14.4" x14ac:dyDescent="0.3">
      <c r="A60" s="174"/>
      <c r="B60" s="151"/>
    </row>
    <row r="61" spans="1:14" ht="14.4" x14ac:dyDescent="0.3">
      <c r="B61" s="152" t="s">
        <v>88</v>
      </c>
    </row>
    <row r="62" spans="1:14" x14ac:dyDescent="0.3">
      <c r="C62" s="574" t="s">
        <v>191</v>
      </c>
      <c r="D62" s="574"/>
      <c r="E62" s="574"/>
      <c r="F62" s="575" t="s">
        <v>192</v>
      </c>
      <c r="G62" s="574" t="s">
        <v>187</v>
      </c>
      <c r="H62" s="574"/>
      <c r="I62" s="574"/>
      <c r="K62" s="577" t="s">
        <v>211</v>
      </c>
      <c r="L62" s="577"/>
      <c r="M62" s="577"/>
      <c r="N62" s="577"/>
    </row>
    <row r="63" spans="1:14" ht="41.4" x14ac:dyDescent="0.3">
      <c r="A63" s="162"/>
      <c r="B63" s="158" t="s">
        <v>152</v>
      </c>
      <c r="C63" s="158">
        <v>2012</v>
      </c>
      <c r="D63" s="158">
        <v>2013</v>
      </c>
      <c r="E63" s="158">
        <v>2014</v>
      </c>
      <c r="F63" s="576"/>
      <c r="G63" s="158">
        <v>2016</v>
      </c>
      <c r="H63" s="158">
        <v>2017</v>
      </c>
      <c r="I63" s="158">
        <v>2018</v>
      </c>
      <c r="K63" s="158">
        <v>2012</v>
      </c>
      <c r="L63" s="158">
        <v>2013</v>
      </c>
      <c r="M63" s="158">
        <v>2014</v>
      </c>
      <c r="N63" s="158" t="s">
        <v>212</v>
      </c>
    </row>
    <row r="64" spans="1:14" x14ac:dyDescent="0.3">
      <c r="A64" s="166" t="e">
        <f>'TSP Summary Budget'!#REF!</f>
        <v>#REF!</v>
      </c>
      <c r="B64" s="159" t="e">
        <f>'TSP Summary Budget'!#REF!</f>
        <v>#REF!</v>
      </c>
      <c r="C64" s="160">
        <f>SUM(C65:C67)</f>
        <v>1006517.2622652937</v>
      </c>
      <c r="D64" s="160">
        <f>SUM(D65:D67)</f>
        <v>1496736.019242333</v>
      </c>
      <c r="E64" s="160">
        <f>SUM(E65:E67)</f>
        <v>1348105.3227633068</v>
      </c>
      <c r="F64" s="182">
        <f>SUM(F65:F67)</f>
        <v>1348105.3227633068</v>
      </c>
      <c r="G64" s="160" t="e">
        <f t="shared" ref="G64:I64" si="8">SUM(G65:G67)</f>
        <v>#REF!</v>
      </c>
      <c r="H64" s="160" t="e">
        <f t="shared" si="8"/>
        <v>#REF!</v>
      </c>
      <c r="I64" s="160" t="e">
        <f t="shared" si="8"/>
        <v>#REF!</v>
      </c>
      <c r="K64" s="247">
        <f>SUM(K65:K67)</f>
        <v>15.222546473259271</v>
      </c>
      <c r="L64" s="247">
        <f>SUM(L65:L67)</f>
        <v>17.128155843680407</v>
      </c>
      <c r="M64" s="247">
        <f>SUM(M65:M67)</f>
        <v>15.015102742989615</v>
      </c>
      <c r="N64" s="247">
        <f>SUM(N65:N67)</f>
        <v>15.830450774491641</v>
      </c>
    </row>
    <row r="65" spans="1:14" x14ac:dyDescent="0.3">
      <c r="A65" s="161" t="e">
        <f>'TSP Summary Budget'!#REF!</f>
        <v>#REF!</v>
      </c>
      <c r="B65" s="155" t="e">
        <f>'TSP Summary Budget'!#REF!</f>
        <v>#REF!</v>
      </c>
      <c r="C65" s="157">
        <f>SUM(C40,C48)*35%</f>
        <v>352281.0417928528</v>
      </c>
      <c r="D65" s="157">
        <f>SUM(D40,D48)*35%</f>
        <v>523857.60673481651</v>
      </c>
      <c r="E65" s="157">
        <f>SUM(E40,E48)*35%</f>
        <v>471836.86296715733</v>
      </c>
      <c r="F65" s="183">
        <f>E65</f>
        <v>471836.86296715733</v>
      </c>
      <c r="G65" s="157" t="e">
        <f>'TSP Summary Budget'!#REF!</f>
        <v>#REF!</v>
      </c>
      <c r="H65" s="157" t="e">
        <f>'TSP Summary Budget'!#REF!</f>
        <v>#REF!</v>
      </c>
      <c r="I65" s="157" t="e">
        <f>'TSP Summary Budget'!#REF!</f>
        <v>#REF!</v>
      </c>
      <c r="K65" s="246">
        <f>C65/C$73*100</f>
        <v>5.3278912656407451</v>
      </c>
      <c r="L65" s="246">
        <f t="shared" ref="L65:L67" si="9">D65/D$73*100</f>
        <v>5.9948545452881419</v>
      </c>
      <c r="M65" s="246">
        <f t="shared" ref="M65:M67" si="10">E65/E$73*100</f>
        <v>5.2552859600463648</v>
      </c>
      <c r="N65" s="246">
        <f>SUM(C65:E65)/SUM(C$73:E$73)*100</f>
        <v>5.5406577710720741</v>
      </c>
    </row>
    <row r="66" spans="1:14" x14ac:dyDescent="0.3">
      <c r="A66" s="161" t="e">
        <f>'TSP Summary Budget'!#REF!</f>
        <v>#REF!</v>
      </c>
      <c r="B66" s="155" t="e">
        <f>'TSP Summary Budget'!#REF!</f>
        <v>#REF!</v>
      </c>
      <c r="C66" s="157">
        <f>SUM(C40,C48)*55%</f>
        <v>553584.4942459116</v>
      </c>
      <c r="D66" s="157">
        <f>SUM(D40,D48)*55%</f>
        <v>823204.81058328319</v>
      </c>
      <c r="E66" s="157">
        <f>SUM(E40,E48)*55%</f>
        <v>741457.92751981877</v>
      </c>
      <c r="F66" s="183">
        <f t="shared" ref="F66:F67" si="11">E66</f>
        <v>741457.92751981877</v>
      </c>
      <c r="G66" s="157" t="e">
        <f>'TSP Summary Budget'!#REF!</f>
        <v>#REF!</v>
      </c>
      <c r="H66" s="157" t="e">
        <f>'TSP Summary Budget'!#REF!</f>
        <v>#REF!</v>
      </c>
      <c r="I66" s="157" t="e">
        <f>'TSP Summary Budget'!#REF!</f>
        <v>#REF!</v>
      </c>
      <c r="K66" s="246">
        <f t="shared" ref="K66:K67" si="12">C66/C$73*100</f>
        <v>8.3724005602926006</v>
      </c>
      <c r="L66" s="246">
        <f t="shared" si="9"/>
        <v>9.420485714024224</v>
      </c>
      <c r="M66" s="246">
        <f t="shared" si="10"/>
        <v>8.2583065086442886</v>
      </c>
      <c r="N66" s="246">
        <f t="shared" ref="N66:N72" si="13">SUM(C66:E66)/SUM(C$73:E$73)*100</f>
        <v>8.7067479259704044</v>
      </c>
    </row>
    <row r="67" spans="1:14" x14ac:dyDescent="0.3">
      <c r="A67" s="161"/>
      <c r="B67" s="155" t="s">
        <v>38</v>
      </c>
      <c r="C67" s="157">
        <f>SUM(C40,C48)*10%</f>
        <v>100651.72622652938</v>
      </c>
      <c r="D67" s="157">
        <f>SUM(D40,D48)*10%</f>
        <v>149673.60192423331</v>
      </c>
      <c r="E67" s="157">
        <f>SUM(E40,E48)*10%</f>
        <v>134810.53227633069</v>
      </c>
      <c r="F67" s="183">
        <f t="shared" si="11"/>
        <v>134810.53227633069</v>
      </c>
      <c r="G67" s="157"/>
      <c r="H67" s="157"/>
      <c r="I67" s="157"/>
      <c r="K67" s="246">
        <f t="shared" si="12"/>
        <v>1.5222546473259273</v>
      </c>
      <c r="L67" s="246">
        <f t="shared" si="9"/>
        <v>1.7128155843680406</v>
      </c>
      <c r="M67" s="246">
        <f t="shared" si="10"/>
        <v>1.5015102742989617</v>
      </c>
      <c r="N67" s="246">
        <f t="shared" si="13"/>
        <v>1.5830450774491647</v>
      </c>
    </row>
    <row r="68" spans="1:14" ht="27.6" x14ac:dyDescent="0.3">
      <c r="A68" s="166" t="str">
        <f>'TSP Summary Budget'!A41</f>
        <v>2.1.1.4</v>
      </c>
      <c r="B68" s="159" t="str">
        <f>'TSP Summary Budget'!B41</f>
        <v xml:space="preserve">ყოველწლიურად ჩატარდეს აივ/შიდსის დანახარჯების მონაცემების ანალიზი </v>
      </c>
      <c r="C68" s="160">
        <f>SUM(C69:C72)</f>
        <v>5605499.0914597223</v>
      </c>
      <c r="D68" s="160">
        <f t="shared" ref="D68:F68" si="14">SUM(D69:D72)</f>
        <v>7241717.979555021</v>
      </c>
      <c r="E68" s="160">
        <f t="shared" si="14"/>
        <v>7630223.6693091737</v>
      </c>
      <c r="F68" s="182">
        <f t="shared" si="14"/>
        <v>7630223.6693091737</v>
      </c>
      <c r="G68" s="160">
        <f t="shared" ref="G68" si="15">SUM(G69:G72)</f>
        <v>2400</v>
      </c>
      <c r="H68" s="160">
        <f t="shared" ref="H68:I68" si="16">SUM(H69:H72)</f>
        <v>2400</v>
      </c>
      <c r="I68" s="160">
        <f t="shared" si="16"/>
        <v>12400</v>
      </c>
      <c r="K68" s="247">
        <f>SUM(K69:K72)</f>
        <v>84.777453526740715</v>
      </c>
      <c r="L68" s="247">
        <f t="shared" ref="L68:M68" si="17">SUM(L69:L72)</f>
        <v>82.871844156319611</v>
      </c>
      <c r="M68" s="247">
        <f t="shared" si="17"/>
        <v>84.984897257010388</v>
      </c>
      <c r="N68" s="247">
        <f t="shared" ref="N68" si="18">SUM(N69:N72)</f>
        <v>84.169549225508362</v>
      </c>
    </row>
    <row r="69" spans="1:14" ht="41.4" x14ac:dyDescent="0.3">
      <c r="A69" s="161">
        <f>'TSP Summary Budget'!A42</f>
        <v>0</v>
      </c>
      <c r="B69" s="155" t="str">
        <f>'TSP Summary Budget'!B42</f>
        <v>გარე ტექნიკური დახმარება ადგილობრივ თანამშრომელთათვის მონაცემთა ანალიზის საკითხში</v>
      </c>
      <c r="C69" s="154">
        <f>SUM(C38,C39,C41,C42,C43,C44,C46,C49,C50,C51)*35%</f>
        <v>1333091.7019987886</v>
      </c>
      <c r="D69" s="154">
        <f t="shared" ref="D69:E69" si="19">SUM(D38,D39,D41,D42,D43,D44,D46,D49,D50,D51)*35%</f>
        <v>1524815.7245941071</v>
      </c>
      <c r="E69" s="154">
        <f t="shared" si="19"/>
        <v>1309268.3465458662</v>
      </c>
      <c r="F69" s="183">
        <f>E69</f>
        <v>1309268.3465458662</v>
      </c>
      <c r="G69" s="154">
        <f>'TSP Summary Budget'!C42</f>
        <v>0</v>
      </c>
      <c r="H69" s="154">
        <f>'TSP Summary Budget'!D42</f>
        <v>0</v>
      </c>
      <c r="I69" s="154">
        <f>'TSP Summary Budget'!E42</f>
        <v>10000</v>
      </c>
      <c r="K69" s="246">
        <f t="shared" ref="K69:K72" si="20">C69/C$73*100</f>
        <v>20.16165161551308</v>
      </c>
      <c r="L69" s="246">
        <f t="shared" ref="L69:L72" si="21">D69/D$73*100</f>
        <v>17.449490777246901</v>
      </c>
      <c r="M69" s="246">
        <f t="shared" ref="M69:M72" si="22">E69/E$73*100</f>
        <v>14.582539219735654</v>
      </c>
      <c r="N69" s="246">
        <f t="shared" si="13"/>
        <v>17.128571427280839</v>
      </c>
    </row>
    <row r="70" spans="1:14" ht="55.2" x14ac:dyDescent="0.3">
      <c r="A70" s="161" t="str">
        <f>'TSP Summary Budget'!A43</f>
        <v>2.1.1.5</v>
      </c>
      <c r="B70" s="155" t="str">
        <f>'TSP Summary Budget'!B43</f>
        <v xml:space="preserve">მოხდეს პროპორციული თანხების ალოკაცია პრევენციული პროგრამებისათვის, რომლებიც გამიზნულია KAP-ებზე, დაბალი ზღვრული მომსახურებების ჩათვლით </v>
      </c>
      <c r="C70" s="154">
        <f>SUM(C56)</f>
        <v>1713927.3167777106</v>
      </c>
      <c r="D70" s="154">
        <f t="shared" ref="D70:E70" si="23">SUM(D56)</f>
        <v>2718491.2808177993</v>
      </c>
      <c r="E70" s="154">
        <f t="shared" si="23"/>
        <v>3651535.1075877692</v>
      </c>
      <c r="F70" s="183">
        <f t="shared" ref="F70:F72" si="24">E70</f>
        <v>3651535.1075877692</v>
      </c>
      <c r="G70" s="154">
        <f>'TSP Summary Budget'!C43</f>
        <v>0</v>
      </c>
      <c r="H70" s="154">
        <f>'TSP Summary Budget'!D43</f>
        <v>0</v>
      </c>
      <c r="I70" s="154">
        <f>'TSP Summary Budget'!E43</f>
        <v>0</v>
      </c>
      <c r="K70" s="246">
        <f t="shared" si="20"/>
        <v>25.921401658544514</v>
      </c>
      <c r="L70" s="246">
        <f t="shared" si="21"/>
        <v>31.109522132770135</v>
      </c>
      <c r="M70" s="246">
        <f t="shared" si="22"/>
        <v>40.670542489720916</v>
      </c>
      <c r="N70" s="246">
        <f t="shared" si="13"/>
        <v>33.227918857324532</v>
      </c>
    </row>
    <row r="71" spans="1:14" ht="69" x14ac:dyDescent="0.3">
      <c r="A71" s="161" t="str">
        <f>'TSP Summary Budget'!A47</f>
        <v>2.1.1.8</v>
      </c>
      <c r="B71" s="155" t="str">
        <f>'TSP Summary Budget'!B47</f>
        <v xml:space="preserve">მოხდეს თანამშრომლობა შესაბამის სამინისტროებთან (MoES, MoC, MoYS), ადგილობრივ მთავრობებთან, ქალაქების მერებთან და მუნიციპალიტეტებთან  მულტი-სექტორული  აივ-რეაგირების უზრუნველსაყოფად. </v>
      </c>
      <c r="C71" s="154">
        <f>SUM(C38,C39,C41,C42,C43,C44,C46,C49,C50,C51)*45%</f>
        <v>1713975.0454270141</v>
      </c>
      <c r="D71" s="154">
        <f t="shared" ref="D71:E71" si="25">SUM(D38,D39,D41,D42,D43,D44,D46,D49,D50,D51)*45%</f>
        <v>1960477.3601924235</v>
      </c>
      <c r="E71" s="154">
        <f t="shared" si="25"/>
        <v>1683345.0169875426</v>
      </c>
      <c r="F71" s="183">
        <f t="shared" si="24"/>
        <v>1683345.0169875426</v>
      </c>
      <c r="G71" s="154">
        <f>'TSP Summary Budget'!C47</f>
        <v>2400</v>
      </c>
      <c r="H71" s="154">
        <f>'TSP Summary Budget'!D47</f>
        <v>2400</v>
      </c>
      <c r="I71" s="154">
        <f>'TSP Summary Budget'!E47</f>
        <v>2400</v>
      </c>
      <c r="K71" s="246">
        <f t="shared" si="20"/>
        <v>25.922123505659673</v>
      </c>
      <c r="L71" s="246">
        <f t="shared" si="21"/>
        <v>22.435059570746017</v>
      </c>
      <c r="M71" s="246">
        <f t="shared" si="22"/>
        <v>18.748978996802986</v>
      </c>
      <c r="N71" s="246">
        <f t="shared" si="13"/>
        <v>22.022448977932513</v>
      </c>
    </row>
    <row r="72" spans="1:14" x14ac:dyDescent="0.3">
      <c r="A72" s="161"/>
      <c r="B72" s="155" t="s">
        <v>38</v>
      </c>
      <c r="C72" s="154">
        <f>SUM(C52,C54,C55)+SUM(C38,C39,C41,C42,C43,C44,C46,C49,C50,C51)*20%</f>
        <v>844505.02725620847</v>
      </c>
      <c r="D72" s="154">
        <f t="shared" ref="D72:E72" si="26">SUM(D52,D54,D55)+SUM(D38,D39,D41,D42,D43,D44,D46,D49,D50,D51)*20%</f>
        <v>1037933.6139506915</v>
      </c>
      <c r="E72" s="154">
        <f t="shared" si="26"/>
        <v>986075.19818799559</v>
      </c>
      <c r="F72" s="183">
        <f t="shared" si="24"/>
        <v>986075.19818799559</v>
      </c>
      <c r="G72" s="154"/>
      <c r="H72" s="154"/>
      <c r="I72" s="154"/>
      <c r="K72" s="246">
        <f t="shared" si="20"/>
        <v>12.772276747023456</v>
      </c>
      <c r="L72" s="246">
        <f t="shared" si="21"/>
        <v>11.877771675556559</v>
      </c>
      <c r="M72" s="246">
        <f t="shared" si="22"/>
        <v>10.982836550750838</v>
      </c>
      <c r="N72" s="246">
        <f t="shared" si="13"/>
        <v>11.790609962970473</v>
      </c>
    </row>
    <row r="73" spans="1:14" ht="22.95" customHeight="1" x14ac:dyDescent="0.3">
      <c r="A73" s="170"/>
      <c r="B73" s="171" t="s">
        <v>0</v>
      </c>
      <c r="C73" s="172">
        <f>SUM(C64,C68)</f>
        <v>6612016.3537250161</v>
      </c>
      <c r="D73" s="172">
        <f t="shared" ref="D73:E73" si="27">SUM(D64,D68)</f>
        <v>8738453.9987973534</v>
      </c>
      <c r="E73" s="172">
        <f t="shared" si="27"/>
        <v>8978328.9920724798</v>
      </c>
      <c r="F73" s="184">
        <f t="shared" ref="F73:H73" si="28">SUM(F64,F68)</f>
        <v>8978328.9920724798</v>
      </c>
      <c r="G73" s="172" t="e">
        <f t="shared" si="28"/>
        <v>#REF!</v>
      </c>
      <c r="H73" s="172" t="e">
        <f t="shared" si="28"/>
        <v>#REF!</v>
      </c>
      <c r="I73" s="172" t="e">
        <f t="shared" ref="I73" si="29">SUM(I64,I68)</f>
        <v>#REF!</v>
      </c>
      <c r="K73" s="248">
        <f>SUM(K64,K68)</f>
        <v>99.999999999999986</v>
      </c>
      <c r="L73" s="248">
        <f t="shared" ref="L73:M73" si="30">SUM(L64,L68)</f>
        <v>100.00000000000001</v>
      </c>
      <c r="M73" s="248">
        <f t="shared" si="30"/>
        <v>100</v>
      </c>
      <c r="N73" s="248">
        <f t="shared" ref="N73" si="31">SUM(N64,N68)</f>
        <v>100</v>
      </c>
    </row>
    <row r="74" spans="1:14" x14ac:dyDescent="0.3">
      <c r="B74" s="229" t="s">
        <v>1</v>
      </c>
      <c r="C74" s="179">
        <f>C57-C73</f>
        <v>0</v>
      </c>
      <c r="D74" s="179">
        <f t="shared" ref="D74:E74" si="32">D57-D73</f>
        <v>0</v>
      </c>
      <c r="E74" s="179">
        <f t="shared" si="32"/>
        <v>0</v>
      </c>
      <c r="F74" s="228"/>
      <c r="G74" s="228"/>
      <c r="H74" s="228"/>
      <c r="I74" s="228"/>
    </row>
    <row r="75" spans="1:14" x14ac:dyDescent="0.3">
      <c r="B75" s="229"/>
      <c r="C75" s="179"/>
      <c r="D75" s="179"/>
      <c r="E75" s="179"/>
      <c r="F75" s="228"/>
      <c r="G75" s="228"/>
      <c r="H75" s="228"/>
      <c r="I75" s="228"/>
    </row>
    <row r="76" spans="1:14" x14ac:dyDescent="0.3">
      <c r="B76" s="185" t="s">
        <v>188</v>
      </c>
      <c r="C76" s="179"/>
      <c r="D76" s="179"/>
      <c r="E76" s="179"/>
    </row>
    <row r="77" spans="1:14" x14ac:dyDescent="0.3">
      <c r="A77" s="181">
        <v>1.4</v>
      </c>
      <c r="B77" s="149" t="s">
        <v>189</v>
      </c>
      <c r="D77" s="176">
        <f>D64/C64%-100</f>
        <v>48.704455984564078</v>
      </c>
      <c r="E77" s="176">
        <f>E64/D64%-100</f>
        <v>-9.9303213504720134</v>
      </c>
      <c r="F77" s="176">
        <f t="shared" ref="F77:I77" si="33">F64/E64%-100</f>
        <v>0</v>
      </c>
      <c r="G77" s="176" t="e">
        <f t="shared" si="33"/>
        <v>#REF!</v>
      </c>
      <c r="H77" s="176" t="e">
        <f t="shared" si="33"/>
        <v>#REF!</v>
      </c>
      <c r="I77" s="176" t="e">
        <f t="shared" si="33"/>
        <v>#REF!</v>
      </c>
    </row>
    <row r="78" spans="1:14" x14ac:dyDescent="0.3">
      <c r="A78" s="181">
        <v>2.6</v>
      </c>
      <c r="B78" s="149" t="s">
        <v>190</v>
      </c>
      <c r="D78" s="176">
        <f>D68/C68%-100</f>
        <v>29.18953087670937</v>
      </c>
      <c r="E78" s="176">
        <f t="shared" ref="E78" si="34">E68/D68%-100</f>
        <v>5.3648276672882105</v>
      </c>
      <c r="F78" s="176">
        <f t="shared" ref="F78:I78" si="35">F68/E68%-100</f>
        <v>0</v>
      </c>
      <c r="G78" s="176">
        <f t="shared" si="35"/>
        <v>-99.968546138304518</v>
      </c>
      <c r="H78" s="176">
        <f t="shared" si="35"/>
        <v>0</v>
      </c>
      <c r="I78" s="176">
        <f t="shared" si="35"/>
        <v>416.66666666666663</v>
      </c>
    </row>
    <row r="79" spans="1:14" x14ac:dyDescent="0.3">
      <c r="B79" s="185" t="s">
        <v>0</v>
      </c>
      <c r="C79" s="185"/>
      <c r="D79" s="186">
        <f>D73/C73%-100</f>
        <v>32.160199420474271</v>
      </c>
      <c r="E79" s="186">
        <f t="shared" ref="E79" si="36">E73/D73%-100</f>
        <v>2.7450507070030881</v>
      </c>
      <c r="F79" s="186">
        <f t="shared" ref="F79:I79" si="37">F73/E73%-100</f>
        <v>0</v>
      </c>
      <c r="G79" s="186" t="e">
        <f t="shared" si="37"/>
        <v>#REF!</v>
      </c>
      <c r="H79" s="186" t="e">
        <f t="shared" si="37"/>
        <v>#REF!</v>
      </c>
      <c r="I79" s="186" t="e">
        <f t="shared" si="37"/>
        <v>#REF!</v>
      </c>
    </row>
    <row r="81" spans="1:9" ht="14.4" x14ac:dyDescent="0.3">
      <c r="A81" s="174" t="s">
        <v>6</v>
      </c>
      <c r="B81" s="151" t="s">
        <v>221</v>
      </c>
    </row>
    <row r="83" spans="1:9" x14ac:dyDescent="0.3">
      <c r="A83" s="234"/>
      <c r="B83" s="235"/>
      <c r="C83" s="235">
        <v>2012</v>
      </c>
      <c r="D83" s="235">
        <v>2013</v>
      </c>
      <c r="E83" s="235">
        <v>2014</v>
      </c>
      <c r="F83" s="235">
        <v>2015</v>
      </c>
      <c r="G83" s="235">
        <v>2016</v>
      </c>
      <c r="H83" s="235">
        <v>2017</v>
      </c>
      <c r="I83" s="235">
        <v>2018</v>
      </c>
    </row>
    <row r="84" spans="1:9" ht="27.6" x14ac:dyDescent="0.3">
      <c r="A84" s="236"/>
      <c r="B84" s="237" t="s">
        <v>205</v>
      </c>
      <c r="C84" s="238">
        <f>C29</f>
        <v>10916439</v>
      </c>
      <c r="D84" s="238">
        <f t="shared" ref="D84:E84" si="38">D29</f>
        <v>14532049</v>
      </c>
      <c r="E84" s="238">
        <f t="shared" si="38"/>
        <v>15855729</v>
      </c>
      <c r="F84" s="238">
        <v>15855729</v>
      </c>
      <c r="G84" s="238">
        <v>14710000</v>
      </c>
      <c r="H84" s="238">
        <v>15110000</v>
      </c>
      <c r="I84" s="238">
        <v>15410000</v>
      </c>
    </row>
    <row r="85" spans="1:9" ht="27.6" x14ac:dyDescent="0.3">
      <c r="A85" s="236"/>
      <c r="B85" s="237" t="s">
        <v>224</v>
      </c>
      <c r="C85" s="238"/>
      <c r="D85" s="238"/>
      <c r="E85" s="238"/>
      <c r="F85" s="250"/>
      <c r="G85" s="250">
        <v>2000000</v>
      </c>
      <c r="H85" s="250">
        <v>2000000</v>
      </c>
      <c r="I85" s="250">
        <v>2000000</v>
      </c>
    </row>
    <row r="86" spans="1:9" x14ac:dyDescent="0.3">
      <c r="A86" s="236"/>
      <c r="B86" s="237" t="s">
        <v>206</v>
      </c>
      <c r="C86" s="238">
        <f>C84</f>
        <v>10916439</v>
      </c>
      <c r="D86" s="238">
        <f>D84</f>
        <v>14532049</v>
      </c>
      <c r="E86" s="238">
        <f>E84</f>
        <v>15855729</v>
      </c>
      <c r="F86" s="238">
        <f>F84</f>
        <v>15855729</v>
      </c>
      <c r="G86" s="238">
        <f>G84+G85</f>
        <v>16710000</v>
      </c>
      <c r="H86" s="238">
        <f>H84+H85</f>
        <v>17110000</v>
      </c>
      <c r="I86" s="238">
        <f>I84+I85</f>
        <v>17410000</v>
      </c>
    </row>
    <row r="87" spans="1:9" x14ac:dyDescent="0.3">
      <c r="A87" s="236"/>
      <c r="B87" s="277" t="s">
        <v>207</v>
      </c>
      <c r="C87" s="238">
        <f>C86/C31</f>
        <v>6612016.3537250152</v>
      </c>
      <c r="D87" s="238">
        <f>D86/D31</f>
        <v>8738453.9987973534</v>
      </c>
      <c r="E87" s="238">
        <f>E86/E31</f>
        <v>8978328.9920724798</v>
      </c>
      <c r="F87" s="238">
        <f t="shared" ref="F87:I87" si="39">F86/F31</f>
        <v>7207149.5454545449</v>
      </c>
      <c r="G87" s="238">
        <f t="shared" si="39"/>
        <v>7595454.5454545449</v>
      </c>
      <c r="H87" s="238">
        <f t="shared" si="39"/>
        <v>7777272.7272727266</v>
      </c>
      <c r="I87" s="238">
        <f t="shared" si="39"/>
        <v>7913636.3636363633</v>
      </c>
    </row>
    <row r="88" spans="1:9" x14ac:dyDescent="0.3">
      <c r="A88" s="236"/>
      <c r="B88" s="237" t="s">
        <v>208</v>
      </c>
      <c r="C88" s="238"/>
      <c r="D88" s="240">
        <f>D86/C86*100-100</f>
        <v>33.120782335704888</v>
      </c>
      <c r="E88" s="240">
        <f t="shared" ref="E88:I89" si="40">E86/D86*100-100</f>
        <v>9.1086948578276861</v>
      </c>
      <c r="F88" s="240">
        <f t="shared" si="40"/>
        <v>0</v>
      </c>
      <c r="G88" s="240">
        <f t="shared" si="40"/>
        <v>5.387774980261085</v>
      </c>
      <c r="H88" s="240">
        <f t="shared" si="40"/>
        <v>2.3937761819269952</v>
      </c>
      <c r="I88" s="240">
        <f t="shared" si="40"/>
        <v>1.7533606078316666</v>
      </c>
    </row>
    <row r="89" spans="1:9" x14ac:dyDescent="0.3">
      <c r="A89" s="236"/>
      <c r="B89" s="237" t="s">
        <v>209</v>
      </c>
      <c r="C89" s="238"/>
      <c r="D89" s="240">
        <f>D87/C87*100-100</f>
        <v>32.160199420474299</v>
      </c>
      <c r="E89" s="240">
        <f t="shared" si="40"/>
        <v>2.7450507070030881</v>
      </c>
      <c r="F89" s="240">
        <f t="shared" si="40"/>
        <v>-19.72727272727272</v>
      </c>
      <c r="G89" s="240">
        <f t="shared" si="40"/>
        <v>5.387774980261085</v>
      </c>
      <c r="H89" s="240">
        <f t="shared" si="40"/>
        <v>2.3937761819269952</v>
      </c>
      <c r="I89" s="240">
        <f t="shared" si="40"/>
        <v>1.753360607831695</v>
      </c>
    </row>
    <row r="90" spans="1:9" x14ac:dyDescent="0.3">
      <c r="A90" s="236"/>
      <c r="B90" s="241" t="s">
        <v>210</v>
      </c>
      <c r="C90" s="238"/>
      <c r="D90" s="238"/>
      <c r="E90" s="238"/>
      <c r="F90" s="239"/>
      <c r="G90" s="239"/>
      <c r="H90" s="239"/>
      <c r="I90" s="239"/>
    </row>
    <row r="91" spans="1:9" ht="27.6" x14ac:dyDescent="0.3">
      <c r="A91" s="242" t="str">
        <f>'TSP Summary Budget'!A13</f>
        <v>1.1.1</v>
      </c>
      <c r="B91" s="243" t="str">
        <f>'TSP Summary Budget'!B13</f>
        <v xml:space="preserve">შეიქმნას ხელსაყრელი სამართლებრივი გარემო აივ-ზე ეროვნული რეაგირებისთვის  </v>
      </c>
      <c r="C91" s="249"/>
      <c r="D91" s="239"/>
      <c r="E91" s="239"/>
      <c r="F91" s="249">
        <f>N64/100*99%</f>
        <v>0.15672146266746725</v>
      </c>
      <c r="G91" s="249">
        <v>0.158</v>
      </c>
      <c r="H91" s="249">
        <v>0.156</v>
      </c>
      <c r="I91" s="249">
        <v>0.156</v>
      </c>
    </row>
    <row r="92" spans="1:9" ht="55.2" x14ac:dyDescent="0.3">
      <c r="A92" s="242" t="str">
        <f>'TSP Summary Budget'!A22</f>
        <v>1.1.2</v>
      </c>
      <c r="B92" s="243" t="str">
        <f>'TSP Summary Budget'!B22</f>
        <v>ხელსაყრელი სამართლებრივი გარემოს შექმნა სამოქალაქო საზოგადების ორგანიზეციების ჩართულობისთვის აივ და ტუბერკულოზზე ეროვნულ რეაგირებაში</v>
      </c>
      <c r="C92" s="249"/>
      <c r="D92" s="239"/>
      <c r="E92" s="239"/>
      <c r="F92" s="249">
        <f>N68/100*99%</f>
        <v>0.83327853733253288</v>
      </c>
      <c r="G92" s="249">
        <v>0.83</v>
      </c>
      <c r="H92" s="249">
        <v>0.81899999999999995</v>
      </c>
      <c r="I92" s="249">
        <v>0.81200000000000006</v>
      </c>
    </row>
    <row r="93" spans="1:9" ht="110.4" x14ac:dyDescent="0.3">
      <c r="A93" s="242">
        <f>'TSP Summary Budget'!A165</f>
        <v>2</v>
      </c>
      <c r="B93" s="243" t="str">
        <f>'TSP Summary Budget'!B165</f>
        <v xml:space="preserve">ქვეყნის სტრუქტურული, ინსტიტუციური და საკადრო შესაძლებლობების გაძლიერება, რათა შესაძლებელი გახდეს აივ/შიდსის და ტუბერკულოზის ინტერვენციების განხორციელება და მართვა უწყვეტ რეჟიმში, ისე რომ არ მოხდეს  საპასუხო ღონისძიებების მასშტაბების, სამოქმედო სფეროსა და ხარისხის თვალსაზრისით დათმობაზე წასვლა. </v>
      </c>
      <c r="C93" s="239"/>
      <c r="D93" s="239"/>
      <c r="E93" s="239"/>
      <c r="F93" s="249">
        <f>1-SUM(F91,F92,F94)</f>
        <v>9.9999999999998979E-3</v>
      </c>
      <c r="G93" s="249">
        <v>1.2E-2</v>
      </c>
      <c r="H93" s="249">
        <v>1.2E-2</v>
      </c>
      <c r="I93" s="249">
        <v>1.9E-2</v>
      </c>
    </row>
    <row r="94" spans="1:9" x14ac:dyDescent="0.3">
      <c r="A94" s="242">
        <f>'TSP Summary Budget'!A201</f>
        <v>4</v>
      </c>
      <c r="B94" s="243" t="str">
        <f>'TSP Summary Budget'!B201</f>
        <v>Annual cost increase adjustment</v>
      </c>
      <c r="C94" s="239"/>
      <c r="D94" s="239"/>
      <c r="E94" s="239"/>
      <c r="F94" s="249">
        <v>0</v>
      </c>
      <c r="G94" s="249">
        <v>0</v>
      </c>
      <c r="H94" s="249">
        <v>1.2999999999999999E-2</v>
      </c>
      <c r="I94" s="249">
        <v>1.2999999999999999E-2</v>
      </c>
    </row>
    <row r="95" spans="1:9" x14ac:dyDescent="0.3">
      <c r="A95" s="242"/>
      <c r="B95" s="244" t="str">
        <f>'TSP Summary Budget'!B202</f>
        <v>TOTAL</v>
      </c>
      <c r="C95" s="245"/>
      <c r="D95" s="245"/>
      <c r="E95" s="245"/>
      <c r="F95" s="279">
        <f t="shared" ref="F95:I95" si="41">SUM(F91:F94)</f>
        <v>1</v>
      </c>
      <c r="G95" s="279">
        <f t="shared" si="41"/>
        <v>1</v>
      </c>
      <c r="H95" s="279">
        <f t="shared" si="41"/>
        <v>1</v>
      </c>
      <c r="I95" s="279">
        <f t="shared" si="41"/>
        <v>1</v>
      </c>
    </row>
    <row r="96" spans="1:9" x14ac:dyDescent="0.3">
      <c r="A96" s="236"/>
      <c r="B96" s="241" t="s">
        <v>214</v>
      </c>
      <c r="C96" s="238"/>
      <c r="D96" s="238"/>
      <c r="E96" s="238"/>
      <c r="F96" s="239"/>
      <c r="G96" s="239"/>
      <c r="H96" s="239"/>
      <c r="I96" s="239"/>
    </row>
    <row r="97" spans="1:9" ht="27.6" x14ac:dyDescent="0.3">
      <c r="A97" s="242" t="str">
        <f>A91</f>
        <v>1.1.1</v>
      </c>
      <c r="B97" s="243" t="str">
        <f>B91</f>
        <v xml:space="preserve">შეიქმნას ხელსაყრელი სამართლებრივი გარემო აივ-ზე ეროვნული რეაგირებისთვის  </v>
      </c>
      <c r="C97" s="249"/>
      <c r="D97" s="239"/>
      <c r="E97" s="239"/>
      <c r="F97" s="250">
        <f>F$86*F91</f>
        <v>2484933.0405389778</v>
      </c>
      <c r="G97" s="250">
        <f t="shared" ref="G97:I97" si="42">G$86*G91</f>
        <v>2640180</v>
      </c>
      <c r="H97" s="250">
        <f t="shared" si="42"/>
        <v>2669160</v>
      </c>
      <c r="I97" s="250">
        <f t="shared" si="42"/>
        <v>2715960</v>
      </c>
    </row>
    <row r="98" spans="1:9" ht="55.2" x14ac:dyDescent="0.3">
      <c r="A98" s="242" t="str">
        <f t="shared" ref="A98:A100" si="43">A92</f>
        <v>1.1.2</v>
      </c>
      <c r="B98" s="243" t="str">
        <f t="shared" ref="B98:B100" si="44">B92</f>
        <v>ხელსაყრელი სამართლებრივი გარემოს შექმნა სამოქალაქო საზოგადების ორგანიზეციების ჩართულობისთვის აივ და ტუბერკულოზზე ეროვნულ რეაგირებაში</v>
      </c>
      <c r="C98" s="249"/>
      <c r="D98" s="239"/>
      <c r="E98" s="239"/>
      <c r="F98" s="250">
        <f t="shared" ref="F98:I98" si="45">F$86*F92</f>
        <v>13212238.669461025</v>
      </c>
      <c r="G98" s="250">
        <f t="shared" si="45"/>
        <v>13869300</v>
      </c>
      <c r="H98" s="250">
        <f t="shared" si="45"/>
        <v>14013090</v>
      </c>
      <c r="I98" s="250">
        <f t="shared" si="45"/>
        <v>14136920.000000002</v>
      </c>
    </row>
    <row r="99" spans="1:9" ht="110.4" x14ac:dyDescent="0.3">
      <c r="A99" s="242">
        <f t="shared" si="43"/>
        <v>2</v>
      </c>
      <c r="B99" s="243" t="str">
        <f t="shared" si="44"/>
        <v xml:space="preserve">ქვეყნის სტრუქტურული, ინსტიტუციური და საკადრო შესაძლებლობების გაძლიერება, რათა შესაძლებელი გახდეს აივ/შიდსის და ტუბერკულოზის ინტერვენციების განხორციელება და მართვა უწყვეტ რეჟიმში, ისე რომ არ მოხდეს  საპასუხო ღონისძიებების მასშტაბების, სამოქმედო სფეროსა და ხარისხის თვალსაზრისით დათმობაზე წასვლა. </v>
      </c>
      <c r="C99" s="239"/>
      <c r="D99" s="239"/>
      <c r="E99" s="239"/>
      <c r="F99" s="250">
        <f t="shared" ref="F99:I99" si="46">F$86*F93</f>
        <v>158557.28999999838</v>
      </c>
      <c r="G99" s="250">
        <f t="shared" si="46"/>
        <v>200520</v>
      </c>
      <c r="H99" s="250">
        <f t="shared" si="46"/>
        <v>205320</v>
      </c>
      <c r="I99" s="250">
        <f t="shared" si="46"/>
        <v>330790</v>
      </c>
    </row>
    <row r="100" spans="1:9" x14ac:dyDescent="0.3">
      <c r="A100" s="242">
        <f t="shared" si="43"/>
        <v>4</v>
      </c>
      <c r="B100" s="243" t="str">
        <f t="shared" si="44"/>
        <v>Annual cost increase adjustment</v>
      </c>
      <c r="C100" s="239"/>
      <c r="D100" s="239"/>
      <c r="E100" s="239"/>
      <c r="F100" s="250">
        <f t="shared" ref="F100:I100" si="47">F$86*F94</f>
        <v>0</v>
      </c>
      <c r="G100" s="250">
        <f t="shared" si="47"/>
        <v>0</v>
      </c>
      <c r="H100" s="250">
        <f t="shared" si="47"/>
        <v>222430</v>
      </c>
      <c r="I100" s="250">
        <f t="shared" si="47"/>
        <v>226330</v>
      </c>
    </row>
    <row r="101" spans="1:9" x14ac:dyDescent="0.3">
      <c r="A101" s="242"/>
      <c r="B101" s="244" t="str">
        <f>B95</f>
        <v>TOTAL</v>
      </c>
      <c r="C101" s="252">
        <f>C86</f>
        <v>10916439</v>
      </c>
      <c r="D101" s="252">
        <f t="shared" ref="D101:E101" si="48">D86</f>
        <v>14532049</v>
      </c>
      <c r="E101" s="252">
        <f t="shared" si="48"/>
        <v>15855729</v>
      </c>
      <c r="F101" s="251">
        <f t="shared" ref="F101" si="49">SUM(F97:F100)</f>
        <v>15855729.000000002</v>
      </c>
      <c r="G101" s="251">
        <f t="shared" ref="G101" si="50">SUM(G97:G100)</f>
        <v>16710000</v>
      </c>
      <c r="H101" s="251">
        <f t="shared" ref="H101" si="51">SUM(H97:H100)</f>
        <v>17110000</v>
      </c>
      <c r="I101" s="251">
        <f t="shared" ref="I101" si="52">SUM(I97:I100)</f>
        <v>17410000</v>
      </c>
    </row>
    <row r="102" spans="1:9" x14ac:dyDescent="0.3">
      <c r="A102" s="236"/>
      <c r="B102" s="241" t="s">
        <v>213</v>
      </c>
      <c r="C102" s="238"/>
      <c r="D102" s="238"/>
      <c r="E102" s="238"/>
      <c r="F102" s="239"/>
      <c r="G102" s="239"/>
      <c r="H102" s="239"/>
      <c r="I102" s="239"/>
    </row>
    <row r="103" spans="1:9" ht="27.6" x14ac:dyDescent="0.3">
      <c r="A103" s="242" t="str">
        <f>A97</f>
        <v>1.1.1</v>
      </c>
      <c r="B103" s="243" t="str">
        <f>B97</f>
        <v xml:space="preserve">შეიქმნას ხელსაყრელი სამართლებრივი გარემო აივ-ზე ეროვნული რეაგირებისთვის  </v>
      </c>
      <c r="C103" s="249"/>
      <c r="D103" s="239"/>
      <c r="E103" s="239"/>
      <c r="F103" s="250">
        <f>ROUND(F$87*F91,-1)</f>
        <v>1129520</v>
      </c>
      <c r="G103" s="250">
        <f t="shared" ref="G103:I103" si="53">ROUND(G$87*G91,-1)</f>
        <v>1200080</v>
      </c>
      <c r="H103" s="250">
        <f t="shared" si="53"/>
        <v>1213250</v>
      </c>
      <c r="I103" s="250">
        <f t="shared" si="53"/>
        <v>1234530</v>
      </c>
    </row>
    <row r="104" spans="1:9" ht="55.2" x14ac:dyDescent="0.3">
      <c r="A104" s="242" t="str">
        <f t="shared" ref="A104:B106" si="54">A98</f>
        <v>1.1.2</v>
      </c>
      <c r="B104" s="243" t="str">
        <f t="shared" si="54"/>
        <v>ხელსაყრელი სამართლებრივი გარემოს შექმნა სამოქალაქო საზოგადების ორგანიზეციების ჩართულობისთვის აივ და ტუბერკულოზზე ეროვნულ რეაგირებაში</v>
      </c>
      <c r="C104" s="249"/>
      <c r="D104" s="239"/>
      <c r="E104" s="239"/>
      <c r="F104" s="250">
        <f t="shared" ref="F104:I104" si="55">ROUND(F$87*F92,-1)</f>
        <v>6005560</v>
      </c>
      <c r="G104" s="250">
        <f t="shared" si="55"/>
        <v>6304230</v>
      </c>
      <c r="H104" s="250">
        <f t="shared" si="55"/>
        <v>6369590</v>
      </c>
      <c r="I104" s="250">
        <f t="shared" si="55"/>
        <v>6425870</v>
      </c>
    </row>
    <row r="105" spans="1:9" ht="110.4" x14ac:dyDescent="0.3">
      <c r="A105" s="242">
        <f t="shared" si="54"/>
        <v>2</v>
      </c>
      <c r="B105" s="243" t="str">
        <f t="shared" si="54"/>
        <v xml:space="preserve">ქვეყნის სტრუქტურული, ინსტიტუციური და საკადრო შესაძლებლობების გაძლიერება, რათა შესაძლებელი გახდეს აივ/შიდსის და ტუბერკულოზის ინტერვენციების განხორციელება და მართვა უწყვეტ რეჟიმში, ისე რომ არ მოხდეს  საპასუხო ღონისძიებების მასშტაბების, სამოქმედო სფეროსა და ხარისხის თვალსაზრისით დათმობაზე წასვლა. </v>
      </c>
      <c r="C105" s="239"/>
      <c r="D105" s="239"/>
      <c r="E105" s="239"/>
      <c r="F105" s="250">
        <f t="shared" ref="F105:I105" si="56">ROUND(F$87*F93,-1)</f>
        <v>72070</v>
      </c>
      <c r="G105" s="250">
        <f t="shared" si="56"/>
        <v>91150</v>
      </c>
      <c r="H105" s="250">
        <f t="shared" si="56"/>
        <v>93330</v>
      </c>
      <c r="I105" s="250">
        <f t="shared" si="56"/>
        <v>150360</v>
      </c>
    </row>
    <row r="106" spans="1:9" x14ac:dyDescent="0.3">
      <c r="A106" s="242">
        <f t="shared" si="54"/>
        <v>4</v>
      </c>
      <c r="B106" s="243" t="str">
        <f t="shared" si="54"/>
        <v>Annual cost increase adjustment</v>
      </c>
      <c r="C106" s="239"/>
      <c r="D106" s="239"/>
      <c r="E106" s="239"/>
      <c r="F106" s="250">
        <f t="shared" ref="F106:I106" si="57">ROUND(F$87*F94,-1)</f>
        <v>0</v>
      </c>
      <c r="G106" s="250">
        <f t="shared" si="57"/>
        <v>0</v>
      </c>
      <c r="H106" s="250">
        <f t="shared" si="57"/>
        <v>101100</v>
      </c>
      <c r="I106" s="250">
        <f t="shared" si="57"/>
        <v>102880</v>
      </c>
    </row>
    <row r="107" spans="1:9" x14ac:dyDescent="0.3">
      <c r="A107" s="242"/>
      <c r="B107" s="244" t="str">
        <f>B101</f>
        <v>TOTAL</v>
      </c>
      <c r="C107" s="252">
        <f>C87</f>
        <v>6612016.3537250152</v>
      </c>
      <c r="D107" s="252">
        <f t="shared" ref="D107:E107" si="58">D87</f>
        <v>8738453.9987973534</v>
      </c>
      <c r="E107" s="252">
        <f t="shared" si="58"/>
        <v>8978328.9920724798</v>
      </c>
      <c r="F107" s="251">
        <f t="shared" ref="F107" si="59">SUM(F103:F106)</f>
        <v>7207150</v>
      </c>
      <c r="G107" s="251">
        <f t="shared" ref="G107" si="60">SUM(G103:G106)</f>
        <v>7595460</v>
      </c>
      <c r="H107" s="251">
        <f t="shared" ref="H107" si="61">SUM(H103:H106)</f>
        <v>7777270</v>
      </c>
      <c r="I107" s="251">
        <f t="shared" ref="I107" si="62">SUM(I103:I106)</f>
        <v>7913640</v>
      </c>
    </row>
    <row r="109" spans="1:9" ht="14.4" x14ac:dyDescent="0.3">
      <c r="A109" s="174" t="s">
        <v>7</v>
      </c>
      <c r="B109" s="151" t="s">
        <v>220</v>
      </c>
    </row>
    <row r="111" spans="1:9" x14ac:dyDescent="0.3">
      <c r="A111" s="234"/>
      <c r="B111" s="235"/>
      <c r="C111" s="235">
        <v>2012</v>
      </c>
      <c r="D111" s="235">
        <v>2013</v>
      </c>
      <c r="E111" s="235">
        <v>2014</v>
      </c>
      <c r="F111" s="235">
        <v>2015</v>
      </c>
      <c r="G111" s="235">
        <v>2016</v>
      </c>
      <c r="H111" s="235">
        <v>2017</v>
      </c>
      <c r="I111" s="235">
        <v>2018</v>
      </c>
    </row>
    <row r="112" spans="1:9" x14ac:dyDescent="0.3">
      <c r="A112" s="236"/>
      <c r="B112" s="241" t="s">
        <v>215</v>
      </c>
      <c r="C112" s="238"/>
      <c r="D112" s="238"/>
      <c r="E112" s="238"/>
      <c r="F112" s="239"/>
      <c r="G112" s="239"/>
      <c r="H112" s="239"/>
      <c r="I112" s="239"/>
    </row>
    <row r="113" spans="1:10" x14ac:dyDescent="0.3">
      <c r="A113" s="236"/>
      <c r="B113" s="237" t="s">
        <v>216</v>
      </c>
      <c r="C113" s="238"/>
      <c r="D113" s="238"/>
      <c r="E113" s="238"/>
      <c r="F113" s="238"/>
      <c r="G113" s="238">
        <v>300000</v>
      </c>
      <c r="H113" s="238">
        <v>300000</v>
      </c>
      <c r="I113" s="238">
        <v>250000</v>
      </c>
    </row>
    <row r="114" spans="1:10" x14ac:dyDescent="0.3">
      <c r="A114" s="236"/>
      <c r="B114" s="237" t="s">
        <v>217</v>
      </c>
      <c r="C114" s="238"/>
      <c r="D114" s="238"/>
      <c r="E114" s="238"/>
      <c r="F114" s="238"/>
      <c r="G114" s="238">
        <v>50000</v>
      </c>
      <c r="H114" s="238">
        <v>50000</v>
      </c>
      <c r="I114" s="238">
        <v>50000</v>
      </c>
    </row>
    <row r="115" spans="1:10" x14ac:dyDescent="0.3">
      <c r="A115" s="236"/>
      <c r="B115" s="237" t="s">
        <v>218</v>
      </c>
      <c r="C115" s="238"/>
      <c r="D115" s="238"/>
      <c r="E115" s="238"/>
      <c r="F115" s="238"/>
      <c r="G115" s="238">
        <f>1753660+330000</f>
        <v>2083660</v>
      </c>
      <c r="H115" s="238">
        <f t="shared" ref="H115:I115" si="63">1753660+330000</f>
        <v>2083660</v>
      </c>
      <c r="I115" s="238">
        <f t="shared" si="63"/>
        <v>2083660</v>
      </c>
    </row>
    <row r="116" spans="1:10" x14ac:dyDescent="0.3">
      <c r="A116" s="236"/>
      <c r="B116" s="237" t="s">
        <v>219</v>
      </c>
      <c r="C116" s="238"/>
      <c r="D116" s="238"/>
      <c r="E116" s="238"/>
      <c r="F116" s="238"/>
      <c r="G116" s="238">
        <v>300000</v>
      </c>
      <c r="H116" s="238">
        <v>300000</v>
      </c>
      <c r="I116" s="238">
        <v>300000</v>
      </c>
    </row>
    <row r="117" spans="1:10" x14ac:dyDescent="0.3">
      <c r="A117" s="236"/>
      <c r="B117" s="253" t="s">
        <v>37</v>
      </c>
      <c r="C117" s="238"/>
      <c r="D117" s="238"/>
      <c r="E117" s="238"/>
      <c r="F117" s="239"/>
      <c r="G117" s="252">
        <f>SUM(G113:G116)</f>
        <v>2733660</v>
      </c>
      <c r="H117" s="252">
        <f t="shared" ref="H117:I117" si="64">SUM(H113:H116)</f>
        <v>2733660</v>
      </c>
      <c r="I117" s="252">
        <f t="shared" si="64"/>
        <v>2683660</v>
      </c>
      <c r="J117" s="228"/>
    </row>
    <row r="118" spans="1:10" ht="27.6" x14ac:dyDescent="0.3">
      <c r="A118" s="236"/>
      <c r="B118" s="241" t="s">
        <v>222</v>
      </c>
      <c r="C118" s="238"/>
      <c r="D118" s="238"/>
      <c r="E118" s="238"/>
      <c r="F118" s="239"/>
      <c r="G118" s="239"/>
      <c r="H118" s="239"/>
      <c r="I118" s="239"/>
    </row>
    <row r="119" spans="1:10" ht="27.6" x14ac:dyDescent="0.3">
      <c r="A119" s="242" t="str">
        <f>A91</f>
        <v>1.1.1</v>
      </c>
      <c r="B119" s="243" t="str">
        <f t="shared" ref="B119:B122" si="65">B91</f>
        <v xml:space="preserve">შეიქმნას ხელსაყრელი სამართლებრივი გარემო აივ-ზე ეროვნული რეაგირებისთვის  </v>
      </c>
      <c r="C119" s="249"/>
      <c r="D119" s="239"/>
      <c r="E119" s="239"/>
      <c r="F119" s="239"/>
      <c r="G119" s="250">
        <f>G113*20%+G114*20%+G115*0%+G116*30%</f>
        <v>160000</v>
      </c>
      <c r="H119" s="250">
        <f t="shared" ref="H119:I119" si="66">H113*20%+H114*20%+H115*0%+H116*30%</f>
        <v>160000</v>
      </c>
      <c r="I119" s="250">
        <f t="shared" si="66"/>
        <v>150000</v>
      </c>
    </row>
    <row r="120" spans="1:10" ht="55.2" x14ac:dyDescent="0.3">
      <c r="A120" s="242" t="str">
        <f t="shared" ref="A120" si="67">A92</f>
        <v>1.1.2</v>
      </c>
      <c r="B120" s="243" t="str">
        <f t="shared" si="65"/>
        <v>ხელსაყრელი სამართლებრივი გარემოს შექმნა სამოქალაქო საზოგადების ორგანიზეციების ჩართულობისთვის აივ და ტუბერკულოზზე ეროვნულ რეაგირებაში</v>
      </c>
      <c r="C120" s="249"/>
      <c r="D120" s="239"/>
      <c r="E120" s="239"/>
      <c r="F120" s="239"/>
      <c r="G120" s="250">
        <f>G113*30%+G114*30%+G115*0%+G116*60%</f>
        <v>285000</v>
      </c>
      <c r="H120" s="250">
        <f t="shared" ref="H120:I120" si="68">H113*30%+H114*30%+H115*0%+H116*60%</f>
        <v>285000</v>
      </c>
      <c r="I120" s="250">
        <f t="shared" si="68"/>
        <v>270000</v>
      </c>
    </row>
    <row r="121" spans="1:10" ht="110.4" x14ac:dyDescent="0.3">
      <c r="A121" s="242">
        <f t="shared" ref="A121" si="69">A93</f>
        <v>2</v>
      </c>
      <c r="B121" s="243" t="str">
        <f t="shared" si="65"/>
        <v xml:space="preserve">ქვეყნის სტრუქტურული, ინსტიტუციური და საკადრო შესაძლებლობების გაძლიერება, რათა შესაძლებელი გახდეს აივ/შიდსის და ტუბერკულოზის ინტერვენციების განხორციელება და მართვა უწყვეტ რეჟიმში, ისე რომ არ მოხდეს  საპასუხო ღონისძიებების მასშტაბების, სამოქმედო სფეროსა და ხარისხის თვალსაზრისით დათმობაზე წასვლა. </v>
      </c>
      <c r="C121" s="239"/>
      <c r="D121" s="239"/>
      <c r="E121" s="239"/>
      <c r="F121" s="239"/>
      <c r="G121" s="250">
        <f>G113*50%+G114*50%+G115*100%+G116*10%</f>
        <v>2288660</v>
      </c>
      <c r="H121" s="250">
        <f t="shared" ref="H121:I121" si="70">H113*50%+H114*50%+H115*100%+H116*10%</f>
        <v>2288660</v>
      </c>
      <c r="I121" s="250">
        <f t="shared" si="70"/>
        <v>2263660</v>
      </c>
    </row>
    <row r="122" spans="1:10" x14ac:dyDescent="0.3">
      <c r="A122" s="242">
        <f t="shared" ref="A122" si="71">A94</f>
        <v>4</v>
      </c>
      <c r="B122" s="243" t="str">
        <f t="shared" si="65"/>
        <v>Annual cost increase adjustment</v>
      </c>
      <c r="C122" s="239"/>
      <c r="D122" s="239"/>
      <c r="E122" s="239"/>
      <c r="F122" s="239"/>
      <c r="G122" s="250">
        <f>G113*0%+G114*0%+G115*0%+G116*0%</f>
        <v>0</v>
      </c>
      <c r="H122" s="250">
        <f t="shared" ref="H122:I122" si="72">H113*0%+H114*0%+H115*0%+H116*0%</f>
        <v>0</v>
      </c>
      <c r="I122" s="250">
        <f t="shared" si="72"/>
        <v>0</v>
      </c>
    </row>
    <row r="123" spans="1:10" x14ac:dyDescent="0.3">
      <c r="A123" s="242"/>
      <c r="B123" s="253" t="s">
        <v>37</v>
      </c>
      <c r="C123" s="252"/>
      <c r="D123" s="252"/>
      <c r="E123" s="252"/>
      <c r="F123" s="251"/>
      <c r="G123" s="251">
        <f t="shared" ref="G123" si="73">SUM(G119:G122)</f>
        <v>2733660</v>
      </c>
      <c r="H123" s="251">
        <f t="shared" ref="H123" si="74">SUM(H119:H122)</f>
        <v>2733660</v>
      </c>
      <c r="I123" s="251">
        <f t="shared" ref="I123" si="75">SUM(I119:I122)</f>
        <v>2683660</v>
      </c>
    </row>
  </sheetData>
  <mergeCells count="4">
    <mergeCell ref="C62:E62"/>
    <mergeCell ref="G62:I62"/>
    <mergeCell ref="F62:F63"/>
    <mergeCell ref="K62:N6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2:J50"/>
  <sheetViews>
    <sheetView zoomScale="80" zoomScaleNormal="80" workbookViewId="0"/>
  </sheetViews>
  <sheetFormatPr defaultColWidth="8.88671875" defaultRowHeight="14.4" x14ac:dyDescent="0.3"/>
  <cols>
    <col min="1" max="1" width="8" style="46" customWidth="1"/>
    <col min="2" max="2" width="44" style="42" customWidth="1"/>
    <col min="3" max="3" width="18.44140625" style="42" customWidth="1"/>
    <col min="4" max="5" width="8.88671875" style="42"/>
    <col min="6" max="6" width="9.88671875" style="42" customWidth="1"/>
    <col min="7" max="16384" width="8.88671875" style="42"/>
  </cols>
  <sheetData>
    <row r="2" spans="1:10" ht="15.6" x14ac:dyDescent="0.3">
      <c r="A2" s="205" t="s">
        <v>41</v>
      </c>
      <c r="B2" s="225" t="s">
        <v>49</v>
      </c>
    </row>
    <row r="3" spans="1:10" ht="15" thickBot="1" x14ac:dyDescent="0.35"/>
    <row r="4" spans="1:10" x14ac:dyDescent="0.3">
      <c r="A4" s="187" t="str">
        <f>'[19]TSP Summary Budget'!A35</f>
        <v>2.1.1.1</v>
      </c>
      <c r="B4" s="188" t="str">
        <f>'[19]TSP Summary Budget'!B36</f>
        <v xml:space="preserve">External technical assistance, HIV allocative and efficiency study </v>
      </c>
      <c r="C4" s="189"/>
      <c r="D4" s="189"/>
      <c r="E4" s="189"/>
      <c r="F4" s="190"/>
      <c r="G4" s="62"/>
      <c r="H4" s="62"/>
      <c r="I4" s="62"/>
      <c r="J4" s="62"/>
    </row>
    <row r="5" spans="1:10" x14ac:dyDescent="0.3">
      <c r="A5" s="191" t="str">
        <f>'[19]TSP Detailed Budget'!A133</f>
        <v>2.1.2.1</v>
      </c>
      <c r="B5" s="192" t="str">
        <f>'[19]TSP Detailed Budget'!B135</f>
        <v xml:space="preserve">External technical assistance, TB efficiency study </v>
      </c>
      <c r="C5" s="68"/>
      <c r="D5" s="68"/>
      <c r="E5" s="68"/>
      <c r="F5" s="193"/>
      <c r="G5" s="62"/>
      <c r="H5" s="62"/>
      <c r="I5" s="62"/>
      <c r="J5" s="62"/>
    </row>
    <row r="6" spans="1:10" ht="28.8" x14ac:dyDescent="0.3">
      <c r="A6" s="191"/>
      <c r="B6" s="194" t="s">
        <v>86</v>
      </c>
      <c r="C6" s="194" t="s">
        <v>87</v>
      </c>
      <c r="D6" s="194" t="s">
        <v>122</v>
      </c>
      <c r="E6" s="194" t="s">
        <v>121</v>
      </c>
      <c r="F6" s="195" t="s">
        <v>124</v>
      </c>
    </row>
    <row r="7" spans="1:10" x14ac:dyDescent="0.3">
      <c r="A7" s="191"/>
      <c r="B7" s="68" t="s">
        <v>92</v>
      </c>
      <c r="C7" s="196" t="s">
        <v>93</v>
      </c>
      <c r="D7" s="197">
        <f>'Unit costs'!D8</f>
        <v>600</v>
      </c>
      <c r="E7" s="197">
        <v>20</v>
      </c>
      <c r="F7" s="198">
        <f t="shared" ref="F7:F12" si="0">D7*E7</f>
        <v>12000</v>
      </c>
    </row>
    <row r="8" spans="1:10" x14ac:dyDescent="0.3">
      <c r="A8" s="191"/>
      <c r="B8" s="68" t="s">
        <v>94</v>
      </c>
      <c r="C8" s="196" t="s">
        <v>95</v>
      </c>
      <c r="D8" s="197">
        <f>'Unit costs'!D9</f>
        <v>600</v>
      </c>
      <c r="E8" s="197">
        <v>1</v>
      </c>
      <c r="F8" s="198">
        <f t="shared" si="0"/>
        <v>600</v>
      </c>
    </row>
    <row r="9" spans="1:10" x14ac:dyDescent="0.3">
      <c r="A9" s="191"/>
      <c r="B9" s="68" t="s">
        <v>96</v>
      </c>
      <c r="C9" s="196" t="s">
        <v>97</v>
      </c>
      <c r="D9" s="197">
        <f>'Unit costs'!D10</f>
        <v>200</v>
      </c>
      <c r="E9" s="197">
        <v>12</v>
      </c>
      <c r="F9" s="198">
        <f t="shared" si="0"/>
        <v>2400</v>
      </c>
    </row>
    <row r="10" spans="1:10" x14ac:dyDescent="0.3">
      <c r="A10" s="191"/>
      <c r="B10" s="68" t="s">
        <v>98</v>
      </c>
      <c r="C10" s="196" t="s">
        <v>99</v>
      </c>
      <c r="D10" s="197">
        <f>'Unit costs'!D11</f>
        <v>120</v>
      </c>
      <c r="E10" s="197">
        <v>3</v>
      </c>
      <c r="F10" s="198">
        <f t="shared" si="0"/>
        <v>360</v>
      </c>
    </row>
    <row r="11" spans="1:10" x14ac:dyDescent="0.3">
      <c r="A11" s="191"/>
      <c r="B11" s="68" t="s">
        <v>100</v>
      </c>
      <c r="C11" s="196" t="s">
        <v>99</v>
      </c>
      <c r="D11" s="197">
        <f>'Unit costs'!D12</f>
        <v>150</v>
      </c>
      <c r="E11" s="197">
        <v>3</v>
      </c>
      <c r="F11" s="198">
        <f t="shared" si="0"/>
        <v>450</v>
      </c>
    </row>
    <row r="12" spans="1:10" x14ac:dyDescent="0.3">
      <c r="A12" s="191"/>
      <c r="B12" s="68" t="s">
        <v>101</v>
      </c>
      <c r="C12" s="196" t="s">
        <v>102</v>
      </c>
      <c r="D12" s="197">
        <f>'Unit costs'!D13</f>
        <v>15</v>
      </c>
      <c r="E12" s="197">
        <v>100</v>
      </c>
      <c r="F12" s="198">
        <f t="shared" si="0"/>
        <v>1500</v>
      </c>
    </row>
    <row r="13" spans="1:10" x14ac:dyDescent="0.3">
      <c r="A13" s="191"/>
      <c r="B13" s="68" t="s">
        <v>38</v>
      </c>
      <c r="C13" s="196" t="s">
        <v>103</v>
      </c>
      <c r="D13" s="199">
        <f>'Unit costs'!D14</f>
        <v>0.05</v>
      </c>
      <c r="E13" s="197">
        <v>1</v>
      </c>
      <c r="F13" s="200">
        <f>SUM(F7:F12)*D13</f>
        <v>865.5</v>
      </c>
    </row>
    <row r="14" spans="1:10" ht="15" thickBot="1" x14ac:dyDescent="0.35">
      <c r="A14" s="201"/>
      <c r="B14" s="202" t="s">
        <v>0</v>
      </c>
      <c r="C14" s="203"/>
      <c r="D14" s="203"/>
      <c r="E14" s="203"/>
      <c r="F14" s="204">
        <f>ROUND(SUM(F7:F13),-2)</f>
        <v>18200</v>
      </c>
    </row>
    <row r="15" spans="1:10" ht="15" thickBot="1" x14ac:dyDescent="0.35"/>
    <row r="16" spans="1:10" x14ac:dyDescent="0.3">
      <c r="A16" s="187" t="str">
        <f>'[19]TSP Summary Budget'!A45</f>
        <v>2.1.1.7</v>
      </c>
      <c r="B16" s="188" t="str">
        <f>'[19]TSP Detailed Budget'!B121</f>
        <v>External technical assistance, development of the new NSP with commensurate public funding commitments (see budget under 2.4.1.1)</v>
      </c>
      <c r="C16" s="189"/>
      <c r="D16" s="189"/>
      <c r="E16" s="189"/>
      <c r="F16" s="190"/>
      <c r="G16" s="62"/>
      <c r="H16" s="62"/>
      <c r="I16" s="62"/>
      <c r="J16" s="62"/>
    </row>
    <row r="17" spans="1:10" x14ac:dyDescent="0.3">
      <c r="A17" s="191"/>
      <c r="B17" s="192"/>
      <c r="C17" s="68"/>
      <c r="D17" s="68"/>
      <c r="E17" s="68"/>
      <c r="F17" s="193"/>
      <c r="G17" s="62"/>
      <c r="H17" s="62"/>
      <c r="I17" s="62"/>
      <c r="J17" s="62"/>
    </row>
    <row r="18" spans="1:10" ht="28.8" x14ac:dyDescent="0.3">
      <c r="A18" s="191"/>
      <c r="B18" s="194" t="s">
        <v>86</v>
      </c>
      <c r="C18" s="194" t="s">
        <v>87</v>
      </c>
      <c r="D18" s="194" t="s">
        <v>122</v>
      </c>
      <c r="E18" s="194" t="s">
        <v>121</v>
      </c>
      <c r="F18" s="195" t="s">
        <v>124</v>
      </c>
    </row>
    <row r="19" spans="1:10" x14ac:dyDescent="0.3">
      <c r="A19" s="191"/>
      <c r="B19" s="68" t="s">
        <v>92</v>
      </c>
      <c r="C19" s="196" t="s">
        <v>93</v>
      </c>
      <c r="D19" s="197">
        <f>'Unit costs'!D8</f>
        <v>600</v>
      </c>
      <c r="E19" s="197">
        <v>15</v>
      </c>
      <c r="F19" s="198">
        <f t="shared" ref="F19:F24" si="1">D19*E19</f>
        <v>9000</v>
      </c>
    </row>
    <row r="20" spans="1:10" x14ac:dyDescent="0.3">
      <c r="A20" s="191"/>
      <c r="B20" s="68" t="s">
        <v>94</v>
      </c>
      <c r="C20" s="196" t="s">
        <v>95</v>
      </c>
      <c r="D20" s="197">
        <f>'Unit costs'!D9</f>
        <v>600</v>
      </c>
      <c r="E20" s="197">
        <v>1</v>
      </c>
      <c r="F20" s="198">
        <f t="shared" si="1"/>
        <v>600</v>
      </c>
    </row>
    <row r="21" spans="1:10" x14ac:dyDescent="0.3">
      <c r="A21" s="191"/>
      <c r="B21" s="68" t="s">
        <v>96</v>
      </c>
      <c r="C21" s="196" t="s">
        <v>97</v>
      </c>
      <c r="D21" s="197">
        <f>'Unit costs'!D10</f>
        <v>200</v>
      </c>
      <c r="E21" s="197">
        <v>9</v>
      </c>
      <c r="F21" s="198">
        <f t="shared" si="1"/>
        <v>1800</v>
      </c>
    </row>
    <row r="22" spans="1:10" x14ac:dyDescent="0.3">
      <c r="A22" s="191"/>
      <c r="B22" s="68" t="s">
        <v>98</v>
      </c>
      <c r="C22" s="196" t="s">
        <v>99</v>
      </c>
      <c r="D22" s="197">
        <f>'Unit costs'!D11</f>
        <v>120</v>
      </c>
      <c r="E22" s="197">
        <v>5</v>
      </c>
      <c r="F22" s="198">
        <f t="shared" si="1"/>
        <v>600</v>
      </c>
    </row>
    <row r="23" spans="1:10" x14ac:dyDescent="0.3">
      <c r="A23" s="191"/>
      <c r="B23" s="68" t="s">
        <v>100</v>
      </c>
      <c r="C23" s="196" t="s">
        <v>99</v>
      </c>
      <c r="D23" s="197">
        <f>'Unit costs'!D12</f>
        <v>150</v>
      </c>
      <c r="E23" s="197">
        <v>5</v>
      </c>
      <c r="F23" s="198">
        <f t="shared" si="1"/>
        <v>750</v>
      </c>
    </row>
    <row r="24" spans="1:10" x14ac:dyDescent="0.3">
      <c r="A24" s="191"/>
      <c r="B24" s="68" t="s">
        <v>101</v>
      </c>
      <c r="C24" s="196" t="s">
        <v>102</v>
      </c>
      <c r="D24" s="197">
        <f>'Unit costs'!D13</f>
        <v>15</v>
      </c>
      <c r="E24" s="197">
        <v>100</v>
      </c>
      <c r="F24" s="198">
        <f t="shared" si="1"/>
        <v>1500</v>
      </c>
    </row>
    <row r="25" spans="1:10" x14ac:dyDescent="0.3">
      <c r="A25" s="191"/>
      <c r="B25" s="68" t="s">
        <v>38</v>
      </c>
      <c r="C25" s="196" t="s">
        <v>103</v>
      </c>
      <c r="D25" s="199">
        <f>'Unit costs'!D14</f>
        <v>0.05</v>
      </c>
      <c r="E25" s="197">
        <v>1</v>
      </c>
      <c r="F25" s="200">
        <f>SUM(F19:F24)*D25</f>
        <v>712.5</v>
      </c>
    </row>
    <row r="26" spans="1:10" ht="15" thickBot="1" x14ac:dyDescent="0.35">
      <c r="A26" s="201"/>
      <c r="B26" s="202" t="s">
        <v>0</v>
      </c>
      <c r="C26" s="203"/>
      <c r="D26" s="203"/>
      <c r="E26" s="203"/>
      <c r="F26" s="204">
        <f>ROUND(SUM(F19:F25),-2)</f>
        <v>15000</v>
      </c>
    </row>
    <row r="27" spans="1:10" ht="15" thickBot="1" x14ac:dyDescent="0.35"/>
    <row r="28" spans="1:10" x14ac:dyDescent="0.3">
      <c r="A28" s="187" t="str">
        <f>'[19]TSP Detailed Budget'!A241</f>
        <v>2.2.2.2</v>
      </c>
      <c r="B28" s="188" t="str">
        <f>'[19]TSP Detailed Budget'!B243</f>
        <v>External technical assistance in developing the policy</v>
      </c>
      <c r="C28" s="189"/>
      <c r="D28" s="189"/>
      <c r="E28" s="189"/>
      <c r="F28" s="190"/>
      <c r="G28" s="62"/>
      <c r="H28" s="62"/>
      <c r="I28" s="62"/>
      <c r="J28" s="62"/>
    </row>
    <row r="29" spans="1:10" x14ac:dyDescent="0.3">
      <c r="A29" s="191"/>
      <c r="B29" s="192"/>
      <c r="C29" s="68"/>
      <c r="D29" s="68"/>
      <c r="E29" s="68"/>
      <c r="F29" s="193"/>
      <c r="G29" s="62"/>
      <c r="H29" s="62"/>
      <c r="I29" s="62"/>
      <c r="J29" s="62"/>
    </row>
    <row r="30" spans="1:10" ht="28.8" x14ac:dyDescent="0.3">
      <c r="A30" s="191"/>
      <c r="B30" s="194" t="s">
        <v>86</v>
      </c>
      <c r="C30" s="194" t="s">
        <v>87</v>
      </c>
      <c r="D30" s="194" t="s">
        <v>122</v>
      </c>
      <c r="E30" s="194" t="s">
        <v>121</v>
      </c>
      <c r="F30" s="195" t="s">
        <v>124</v>
      </c>
    </row>
    <row r="31" spans="1:10" x14ac:dyDescent="0.3">
      <c r="A31" s="191"/>
      <c r="B31" s="68" t="s">
        <v>92</v>
      </c>
      <c r="C31" s="196" t="s">
        <v>93</v>
      </c>
      <c r="D31" s="197">
        <f>'Unit costs'!D8</f>
        <v>600</v>
      </c>
      <c r="E31" s="197">
        <v>20</v>
      </c>
      <c r="F31" s="198">
        <f t="shared" ref="F31:F36" si="2">D31*E31</f>
        <v>12000</v>
      </c>
    </row>
    <row r="32" spans="1:10" x14ac:dyDescent="0.3">
      <c r="A32" s="191"/>
      <c r="B32" s="68" t="s">
        <v>94</v>
      </c>
      <c r="C32" s="196" t="s">
        <v>95</v>
      </c>
      <c r="D32" s="197">
        <f>'Unit costs'!D9</f>
        <v>600</v>
      </c>
      <c r="E32" s="197">
        <v>1</v>
      </c>
      <c r="F32" s="198">
        <f t="shared" si="2"/>
        <v>600</v>
      </c>
    </row>
    <row r="33" spans="1:10" x14ac:dyDescent="0.3">
      <c r="A33" s="191"/>
      <c r="B33" s="68" t="s">
        <v>96</v>
      </c>
      <c r="C33" s="196" t="s">
        <v>97</v>
      </c>
      <c r="D33" s="197">
        <f>'Unit costs'!D10</f>
        <v>200</v>
      </c>
      <c r="E33" s="197">
        <v>12</v>
      </c>
      <c r="F33" s="198">
        <f t="shared" si="2"/>
        <v>2400</v>
      </c>
    </row>
    <row r="34" spans="1:10" x14ac:dyDescent="0.3">
      <c r="A34" s="191"/>
      <c r="B34" s="68" t="s">
        <v>98</v>
      </c>
      <c r="C34" s="196" t="s">
        <v>99</v>
      </c>
      <c r="D34" s="197">
        <f>'Unit costs'!D11</f>
        <v>120</v>
      </c>
      <c r="E34" s="197">
        <v>5</v>
      </c>
      <c r="F34" s="198">
        <f t="shared" si="2"/>
        <v>600</v>
      </c>
    </row>
    <row r="35" spans="1:10" x14ac:dyDescent="0.3">
      <c r="A35" s="191"/>
      <c r="B35" s="68" t="s">
        <v>100</v>
      </c>
      <c r="C35" s="196" t="s">
        <v>99</v>
      </c>
      <c r="D35" s="197">
        <f>'Unit costs'!D12</f>
        <v>150</v>
      </c>
      <c r="E35" s="197">
        <v>5</v>
      </c>
      <c r="F35" s="198">
        <f t="shared" si="2"/>
        <v>750</v>
      </c>
    </row>
    <row r="36" spans="1:10" x14ac:dyDescent="0.3">
      <c r="A36" s="191"/>
      <c r="B36" s="68" t="s">
        <v>101</v>
      </c>
      <c r="C36" s="196" t="s">
        <v>102</v>
      </c>
      <c r="D36" s="197">
        <f>'Unit costs'!D13</f>
        <v>15</v>
      </c>
      <c r="E36" s="197">
        <v>100</v>
      </c>
      <c r="F36" s="198">
        <f t="shared" si="2"/>
        <v>1500</v>
      </c>
    </row>
    <row r="37" spans="1:10" x14ac:dyDescent="0.3">
      <c r="A37" s="191"/>
      <c r="B37" s="68" t="s">
        <v>38</v>
      </c>
      <c r="C37" s="196" t="s">
        <v>103</v>
      </c>
      <c r="D37" s="199">
        <f>'Unit costs'!D14</f>
        <v>0.05</v>
      </c>
      <c r="E37" s="197">
        <v>1</v>
      </c>
      <c r="F37" s="200">
        <f>SUM(F31:F36)*D37</f>
        <v>892.5</v>
      </c>
    </row>
    <row r="38" spans="1:10" ht="15" thickBot="1" x14ac:dyDescent="0.35">
      <c r="A38" s="201"/>
      <c r="B38" s="202" t="s">
        <v>0</v>
      </c>
      <c r="C38" s="203"/>
      <c r="D38" s="203"/>
      <c r="E38" s="203"/>
      <c r="F38" s="204">
        <f>ROUND(SUM(F31:F37),-2)</f>
        <v>18700</v>
      </c>
    </row>
    <row r="39" spans="1:10" ht="15" thickBot="1" x14ac:dyDescent="0.35"/>
    <row r="40" spans="1:10" x14ac:dyDescent="0.3">
      <c r="A40" s="187" t="str">
        <f>'[19]TSP Summary Budget'!A161</f>
        <v>3.2.3</v>
      </c>
      <c r="B40" s="188" t="str">
        <f>'[19]TSP Detailed Budget'!B301</f>
        <v>External technical assistance in assessing the HIS for HIV</v>
      </c>
      <c r="C40" s="189"/>
      <c r="D40" s="189"/>
      <c r="E40" s="189"/>
      <c r="F40" s="190"/>
      <c r="G40" s="62"/>
      <c r="H40" s="62"/>
      <c r="I40" s="62"/>
      <c r="J40" s="62"/>
    </row>
    <row r="41" spans="1:10" x14ac:dyDescent="0.3">
      <c r="A41" s="191"/>
      <c r="B41" s="192"/>
      <c r="C41" s="68"/>
      <c r="D41" s="68"/>
      <c r="E41" s="68"/>
      <c r="F41" s="193"/>
      <c r="G41" s="62"/>
      <c r="H41" s="62"/>
      <c r="I41" s="62"/>
      <c r="J41" s="62"/>
    </row>
    <row r="42" spans="1:10" ht="28.8" x14ac:dyDescent="0.3">
      <c r="A42" s="191"/>
      <c r="B42" s="194" t="s">
        <v>86</v>
      </c>
      <c r="C42" s="194" t="s">
        <v>87</v>
      </c>
      <c r="D42" s="194" t="s">
        <v>122</v>
      </c>
      <c r="E42" s="194" t="s">
        <v>121</v>
      </c>
      <c r="F42" s="195" t="s">
        <v>124</v>
      </c>
    </row>
    <row r="43" spans="1:10" x14ac:dyDescent="0.3">
      <c r="A43" s="191"/>
      <c r="B43" s="68" t="s">
        <v>92</v>
      </c>
      <c r="C43" s="196" t="s">
        <v>93</v>
      </c>
      <c r="D43" s="197">
        <f>'Unit costs'!D8</f>
        <v>600</v>
      </c>
      <c r="E43" s="197">
        <v>20</v>
      </c>
      <c r="F43" s="198">
        <f t="shared" ref="F43:F48" si="3">D43*E43</f>
        <v>12000</v>
      </c>
    </row>
    <row r="44" spans="1:10" x14ac:dyDescent="0.3">
      <c r="A44" s="191"/>
      <c r="B44" s="68" t="s">
        <v>94</v>
      </c>
      <c r="C44" s="196" t="s">
        <v>95</v>
      </c>
      <c r="D44" s="197">
        <f>'Unit costs'!D9</f>
        <v>600</v>
      </c>
      <c r="E44" s="197">
        <v>1</v>
      </c>
      <c r="F44" s="198">
        <f t="shared" si="3"/>
        <v>600</v>
      </c>
    </row>
    <row r="45" spans="1:10" x14ac:dyDescent="0.3">
      <c r="A45" s="191"/>
      <c r="B45" s="68" t="s">
        <v>96</v>
      </c>
      <c r="C45" s="196" t="s">
        <v>97</v>
      </c>
      <c r="D45" s="197">
        <f>'Unit costs'!D10</f>
        <v>200</v>
      </c>
      <c r="E45" s="197">
        <v>12</v>
      </c>
      <c r="F45" s="198">
        <f t="shared" si="3"/>
        <v>2400</v>
      </c>
    </row>
    <row r="46" spans="1:10" x14ac:dyDescent="0.3">
      <c r="A46" s="191"/>
      <c r="B46" s="68" t="s">
        <v>98</v>
      </c>
      <c r="C46" s="196" t="s">
        <v>99</v>
      </c>
      <c r="D46" s="197">
        <f>'Unit costs'!D11</f>
        <v>120</v>
      </c>
      <c r="E46" s="197">
        <v>5</v>
      </c>
      <c r="F46" s="198">
        <f t="shared" si="3"/>
        <v>600</v>
      </c>
    </row>
    <row r="47" spans="1:10" x14ac:dyDescent="0.3">
      <c r="A47" s="191"/>
      <c r="B47" s="68" t="s">
        <v>100</v>
      </c>
      <c r="C47" s="196" t="s">
        <v>99</v>
      </c>
      <c r="D47" s="197">
        <f>'Unit costs'!D12</f>
        <v>150</v>
      </c>
      <c r="E47" s="197">
        <v>5</v>
      </c>
      <c r="F47" s="198">
        <f t="shared" si="3"/>
        <v>750</v>
      </c>
    </row>
    <row r="48" spans="1:10" x14ac:dyDescent="0.3">
      <c r="A48" s="191"/>
      <c r="B48" s="68" t="s">
        <v>101</v>
      </c>
      <c r="C48" s="196" t="s">
        <v>102</v>
      </c>
      <c r="D48" s="197">
        <f>'Unit costs'!D13</f>
        <v>15</v>
      </c>
      <c r="E48" s="197">
        <v>100</v>
      </c>
      <c r="F48" s="198">
        <f t="shared" si="3"/>
        <v>1500</v>
      </c>
    </row>
    <row r="49" spans="1:6" x14ac:dyDescent="0.3">
      <c r="A49" s="191"/>
      <c r="B49" s="68" t="s">
        <v>38</v>
      </c>
      <c r="C49" s="196" t="s">
        <v>103</v>
      </c>
      <c r="D49" s="199">
        <f>'Unit costs'!D14</f>
        <v>0.05</v>
      </c>
      <c r="E49" s="197">
        <v>1</v>
      </c>
      <c r="F49" s="200">
        <f>SUM(F43:F48)*D49</f>
        <v>892.5</v>
      </c>
    </row>
    <row r="50" spans="1:6" ht="15" thickBot="1" x14ac:dyDescent="0.35">
      <c r="A50" s="201"/>
      <c r="B50" s="202" t="s">
        <v>0</v>
      </c>
      <c r="C50" s="203"/>
      <c r="D50" s="203"/>
      <c r="E50" s="203"/>
      <c r="F50" s="204">
        <f>ROUND(SUM(F43:F49),-2)</f>
        <v>18700</v>
      </c>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2:L287"/>
  <sheetViews>
    <sheetView topLeftCell="A269" zoomScale="60" zoomScaleNormal="60" workbookViewId="0">
      <selection activeCell="A288" sqref="A288"/>
    </sheetView>
  </sheetViews>
  <sheetFormatPr defaultColWidth="8.88671875" defaultRowHeight="14.4" x14ac:dyDescent="0.3"/>
  <cols>
    <col min="1" max="1" width="10.109375" style="46" customWidth="1"/>
    <col min="2" max="2" width="44" style="42" customWidth="1"/>
    <col min="3" max="3" width="18.44140625" style="42" customWidth="1"/>
    <col min="4" max="5" width="8.88671875" style="42"/>
    <col min="6" max="6" width="9.88671875" style="42" customWidth="1"/>
    <col min="7" max="16384" width="8.88671875" style="42"/>
  </cols>
  <sheetData>
    <row r="2" spans="1:12" ht="15.6" x14ac:dyDescent="0.3">
      <c r="A2" s="205"/>
      <c r="B2" s="225"/>
    </row>
    <row r="3" spans="1:12" ht="15" thickBot="1" x14ac:dyDescent="0.35">
      <c r="B3" s="43"/>
    </row>
    <row r="4" spans="1:12" x14ac:dyDescent="0.3">
      <c r="A4" s="206" t="e">
        <f>'[19]TSP Summary Budget'!A16</f>
        <v>#REF!</v>
      </c>
      <c r="B4" s="207" t="str">
        <f>'[19]TSP Summary Budget'!B16</f>
        <v>Coordination Meetings</v>
      </c>
      <c r="C4" s="189"/>
      <c r="D4" s="189"/>
      <c r="E4" s="189"/>
      <c r="F4" s="189"/>
      <c r="G4" s="190"/>
      <c r="H4" s="62"/>
      <c r="I4" s="62"/>
      <c r="J4" s="62"/>
      <c r="K4" s="62"/>
      <c r="L4" s="62"/>
    </row>
    <row r="5" spans="1:12" x14ac:dyDescent="0.3">
      <c r="A5" s="465"/>
      <c r="B5" s="192"/>
      <c r="C5" s="68"/>
      <c r="D5" s="68"/>
      <c r="E5" s="68"/>
      <c r="F5" s="68"/>
      <c r="G5" s="193"/>
      <c r="H5" s="62"/>
      <c r="I5" s="62"/>
      <c r="J5" s="62"/>
      <c r="K5" s="62"/>
      <c r="L5" s="62"/>
    </row>
    <row r="6" spans="1:12" x14ac:dyDescent="0.3">
      <c r="A6" s="215"/>
      <c r="B6" s="208" t="s">
        <v>198</v>
      </c>
      <c r="C6" s="68"/>
      <c r="D6" s="68"/>
      <c r="E6" s="68"/>
      <c r="F6" s="68"/>
      <c r="G6" s="193"/>
    </row>
    <row r="7" spans="1:12" x14ac:dyDescent="0.3">
      <c r="A7" s="465"/>
      <c r="B7" s="192"/>
      <c r="C7" s="68"/>
      <c r="D7" s="68"/>
      <c r="E7" s="68"/>
      <c r="F7" s="68"/>
      <c r="G7" s="193"/>
    </row>
    <row r="8" spans="1:12" x14ac:dyDescent="0.3">
      <c r="A8" s="209"/>
      <c r="B8" s="210" t="s">
        <v>125</v>
      </c>
      <c r="C8" s="211">
        <v>1</v>
      </c>
      <c r="D8" s="68"/>
      <c r="E8" s="68"/>
      <c r="F8" s="68"/>
      <c r="G8" s="193"/>
      <c r="H8" s="62"/>
      <c r="I8" s="62"/>
      <c r="J8" s="62"/>
      <c r="K8" s="62"/>
      <c r="L8" s="62"/>
    </row>
    <row r="9" spans="1:12" x14ac:dyDescent="0.3">
      <c r="A9" s="465"/>
      <c r="B9" s="210" t="s">
        <v>454</v>
      </c>
      <c r="C9" s="211">
        <v>25</v>
      </c>
      <c r="D9" s="68"/>
      <c r="E9" s="68"/>
      <c r="F9" s="68"/>
      <c r="G9" s="193"/>
      <c r="H9" s="62"/>
      <c r="I9" s="62"/>
      <c r="J9" s="62"/>
      <c r="K9" s="62"/>
      <c r="L9" s="62"/>
    </row>
    <row r="10" spans="1:12" x14ac:dyDescent="0.3">
      <c r="A10" s="465"/>
      <c r="B10" s="192"/>
      <c r="C10" s="68"/>
      <c r="D10" s="68"/>
      <c r="E10" s="68"/>
      <c r="F10" s="68"/>
      <c r="G10" s="193"/>
      <c r="H10" s="62"/>
      <c r="I10" s="62"/>
      <c r="J10" s="62"/>
      <c r="K10" s="62"/>
      <c r="L10" s="62"/>
    </row>
    <row r="11" spans="1:12" ht="28.8" x14ac:dyDescent="0.3">
      <c r="A11" s="465"/>
      <c r="B11" s="194" t="s">
        <v>86</v>
      </c>
      <c r="C11" s="194" t="s">
        <v>87</v>
      </c>
      <c r="D11" s="194" t="s">
        <v>122</v>
      </c>
      <c r="E11" s="194" t="s">
        <v>121</v>
      </c>
      <c r="F11" s="194" t="s">
        <v>128</v>
      </c>
      <c r="G11" s="195" t="s">
        <v>123</v>
      </c>
      <c r="H11" s="62"/>
      <c r="I11" s="62"/>
      <c r="J11" s="62"/>
      <c r="K11" s="62"/>
      <c r="L11" s="62"/>
    </row>
    <row r="12" spans="1:12" x14ac:dyDescent="0.3">
      <c r="A12" s="465"/>
      <c r="B12" s="68" t="s">
        <v>107</v>
      </c>
      <c r="C12" s="196" t="s">
        <v>108</v>
      </c>
      <c r="D12" s="197">
        <f>[19]UC!D19</f>
        <v>12</v>
      </c>
      <c r="E12" s="197">
        <f>C9</f>
        <v>25</v>
      </c>
      <c r="F12" s="68">
        <f>C8</f>
        <v>1</v>
      </c>
      <c r="G12" s="198">
        <f>D12*E12*F12</f>
        <v>300</v>
      </c>
      <c r="H12" s="62"/>
      <c r="I12" s="62"/>
      <c r="J12" s="62"/>
      <c r="K12" s="62"/>
      <c r="L12" s="62"/>
    </row>
    <row r="13" spans="1:12" x14ac:dyDescent="0.3">
      <c r="A13" s="465"/>
      <c r="B13" s="68" t="s">
        <v>110</v>
      </c>
      <c r="C13" s="196" t="s">
        <v>111</v>
      </c>
      <c r="D13" s="197">
        <f>[19]UC!D21</f>
        <v>8</v>
      </c>
      <c r="E13" s="197">
        <f>C9</f>
        <v>25</v>
      </c>
      <c r="F13" s="68"/>
      <c r="G13" s="198">
        <f>D13*E13</f>
        <v>200</v>
      </c>
      <c r="H13" s="62"/>
    </row>
    <row r="14" spans="1:12" x14ac:dyDescent="0.3">
      <c r="A14" s="465"/>
      <c r="B14" s="68" t="s">
        <v>112</v>
      </c>
      <c r="C14" s="196" t="s">
        <v>99</v>
      </c>
      <c r="D14" s="197">
        <f>[19]UC!D22</f>
        <v>30</v>
      </c>
      <c r="E14" s="197">
        <v>1</v>
      </c>
      <c r="F14" s="68">
        <f>C8+1</f>
        <v>2</v>
      </c>
      <c r="G14" s="198">
        <f>D14*E14*F14</f>
        <v>60</v>
      </c>
      <c r="H14" s="62"/>
    </row>
    <row r="15" spans="1:12" x14ac:dyDescent="0.3">
      <c r="A15" s="465"/>
      <c r="B15" s="68" t="s">
        <v>38</v>
      </c>
      <c r="C15" s="196" t="s">
        <v>103</v>
      </c>
      <c r="D15" s="199">
        <f>[19]UC!D23</f>
        <v>0.05</v>
      </c>
      <c r="E15" s="68">
        <v>1</v>
      </c>
      <c r="F15" s="68"/>
      <c r="G15" s="200">
        <f>SUM(G12:G14)*D15</f>
        <v>28</v>
      </c>
      <c r="H15" s="62"/>
    </row>
    <row r="16" spans="1:12" x14ac:dyDescent="0.3">
      <c r="A16" s="465"/>
      <c r="B16" s="213" t="s">
        <v>0</v>
      </c>
      <c r="C16" s="68"/>
      <c r="D16" s="68"/>
      <c r="E16" s="68"/>
      <c r="F16" s="68"/>
      <c r="G16" s="214">
        <f>ROUND(SUM(G12:G15),-2)</f>
        <v>600</v>
      </c>
      <c r="H16" s="62"/>
    </row>
    <row r="17" spans="1:8" x14ac:dyDescent="0.3">
      <c r="A17" s="465"/>
      <c r="B17" s="466"/>
      <c r="C17" s="466"/>
      <c r="D17" s="466"/>
      <c r="E17" s="466"/>
      <c r="F17" s="466"/>
      <c r="G17" s="467"/>
      <c r="H17" s="62"/>
    </row>
    <row r="18" spans="1:8" x14ac:dyDescent="0.3">
      <c r="A18" s="215"/>
      <c r="B18" s="208" t="s">
        <v>455</v>
      </c>
      <c r="C18" s="68"/>
      <c r="D18" s="68"/>
      <c r="E18" s="68"/>
      <c r="F18" s="68"/>
      <c r="G18" s="193"/>
      <c r="H18" s="62"/>
    </row>
    <row r="19" spans="1:8" x14ac:dyDescent="0.3">
      <c r="A19" s="465"/>
      <c r="B19" s="192"/>
      <c r="C19" s="68"/>
      <c r="D19" s="68"/>
      <c r="E19" s="68"/>
      <c r="F19" s="68"/>
      <c r="G19" s="193"/>
      <c r="H19" s="62"/>
    </row>
    <row r="20" spans="1:8" x14ac:dyDescent="0.3">
      <c r="A20" s="209"/>
      <c r="B20" s="210" t="s">
        <v>125</v>
      </c>
      <c r="C20" s="211">
        <v>1</v>
      </c>
      <c r="D20" s="68"/>
      <c r="E20" s="68"/>
      <c r="F20" s="68"/>
      <c r="G20" s="193"/>
      <c r="H20" s="62"/>
    </row>
    <row r="21" spans="1:8" x14ac:dyDescent="0.3">
      <c r="A21" s="465"/>
      <c r="B21" s="210" t="s">
        <v>126</v>
      </c>
      <c r="C21" s="211">
        <v>15</v>
      </c>
      <c r="D21" s="68"/>
      <c r="E21" s="68"/>
      <c r="F21" s="68"/>
      <c r="G21" s="193"/>
      <c r="H21" s="62"/>
    </row>
    <row r="22" spans="1:8" x14ac:dyDescent="0.3">
      <c r="A22" s="465"/>
      <c r="B22" s="210" t="s">
        <v>132</v>
      </c>
      <c r="C22" s="211">
        <v>10</v>
      </c>
      <c r="D22" s="68"/>
      <c r="E22" s="68"/>
      <c r="F22" s="68"/>
      <c r="G22" s="193"/>
    </row>
    <row r="23" spans="1:8" x14ac:dyDescent="0.3">
      <c r="A23" s="465"/>
      <c r="B23" s="210" t="s">
        <v>127</v>
      </c>
      <c r="C23" s="211">
        <v>2</v>
      </c>
      <c r="D23" s="68"/>
      <c r="E23" s="68"/>
      <c r="F23" s="68"/>
      <c r="G23" s="193"/>
    </row>
    <row r="24" spans="1:8" x14ac:dyDescent="0.3">
      <c r="A24" s="465"/>
      <c r="B24" s="192"/>
      <c r="C24" s="68"/>
      <c r="D24" s="68"/>
      <c r="E24" s="68"/>
      <c r="F24" s="68"/>
      <c r="G24" s="193"/>
    </row>
    <row r="25" spans="1:8" ht="28.8" x14ac:dyDescent="0.3">
      <c r="A25" s="465"/>
      <c r="B25" s="194" t="s">
        <v>86</v>
      </c>
      <c r="C25" s="194" t="s">
        <v>87</v>
      </c>
      <c r="D25" s="194" t="s">
        <v>122</v>
      </c>
      <c r="E25" s="194" t="s">
        <v>121</v>
      </c>
      <c r="F25" s="194" t="s">
        <v>128</v>
      </c>
      <c r="G25" s="195" t="s">
        <v>123</v>
      </c>
    </row>
    <row r="26" spans="1:8" x14ac:dyDescent="0.3">
      <c r="A26" s="465"/>
      <c r="B26" s="68" t="s">
        <v>104</v>
      </c>
      <c r="C26" s="196" t="s">
        <v>95</v>
      </c>
      <c r="D26" s="197">
        <f>[19]UC!D26</f>
        <v>10</v>
      </c>
      <c r="E26" s="197">
        <f>C22</f>
        <v>10</v>
      </c>
      <c r="F26" s="68"/>
      <c r="G26" s="198">
        <f>D26*E26</f>
        <v>100</v>
      </c>
    </row>
    <row r="27" spans="1:8" x14ac:dyDescent="0.3">
      <c r="A27" s="465"/>
      <c r="B27" s="68" t="s">
        <v>105</v>
      </c>
      <c r="C27" s="196" t="s">
        <v>106</v>
      </c>
      <c r="D27" s="197">
        <f>[19]UC!D27</f>
        <v>60</v>
      </c>
      <c r="E27" s="197">
        <f>C22</f>
        <v>10</v>
      </c>
      <c r="F27" s="68">
        <f>C20</f>
        <v>1</v>
      </c>
      <c r="G27" s="198">
        <f>D27*E27*F27</f>
        <v>600</v>
      </c>
    </row>
    <row r="28" spans="1:8" x14ac:dyDescent="0.3">
      <c r="A28" s="465"/>
      <c r="B28" s="68" t="s">
        <v>107</v>
      </c>
      <c r="C28" s="196" t="s">
        <v>108</v>
      </c>
      <c r="D28" s="197">
        <f>[19]UC!D28</f>
        <v>10</v>
      </c>
      <c r="E28" s="197">
        <f>C21+C23</f>
        <v>17</v>
      </c>
      <c r="F28" s="68">
        <f>C20</f>
        <v>1</v>
      </c>
      <c r="G28" s="198">
        <f>D28*E28*F28</f>
        <v>170</v>
      </c>
    </row>
    <row r="29" spans="1:8" x14ac:dyDescent="0.3">
      <c r="A29" s="465"/>
      <c r="B29" s="68" t="s">
        <v>109</v>
      </c>
      <c r="C29" s="196" t="s">
        <v>108</v>
      </c>
      <c r="D29" s="197">
        <f>[19]UC!D29</f>
        <v>80</v>
      </c>
      <c r="E29" s="197">
        <f>C23</f>
        <v>2</v>
      </c>
      <c r="F29" s="68">
        <f>C20</f>
        <v>1</v>
      </c>
      <c r="G29" s="198">
        <f>D29*E29*F29</f>
        <v>160</v>
      </c>
    </row>
    <row r="30" spans="1:8" x14ac:dyDescent="0.3">
      <c r="A30" s="465"/>
      <c r="B30" s="68" t="s">
        <v>110</v>
      </c>
      <c r="C30" s="196" t="s">
        <v>111</v>
      </c>
      <c r="D30" s="197">
        <f>[19]UC!D30</f>
        <v>5</v>
      </c>
      <c r="E30" s="197">
        <f>C21</f>
        <v>15</v>
      </c>
      <c r="F30" s="68"/>
      <c r="G30" s="198">
        <f>D30*E30</f>
        <v>75</v>
      </c>
    </row>
    <row r="31" spans="1:8" x14ac:dyDescent="0.3">
      <c r="A31" s="465"/>
      <c r="B31" s="68" t="s">
        <v>112</v>
      </c>
      <c r="C31" s="196" t="s">
        <v>99</v>
      </c>
      <c r="D31" s="197">
        <f>[19]UC!D31</f>
        <v>20</v>
      </c>
      <c r="E31" s="197">
        <v>1</v>
      </c>
      <c r="F31" s="68">
        <f>C20+1</f>
        <v>2</v>
      </c>
      <c r="G31" s="198">
        <f>D31*E31*F31</f>
        <v>40</v>
      </c>
    </row>
    <row r="32" spans="1:8" x14ac:dyDescent="0.3">
      <c r="A32" s="465"/>
      <c r="B32" s="68" t="s">
        <v>38</v>
      </c>
      <c r="C32" s="196" t="s">
        <v>103</v>
      </c>
      <c r="D32" s="199">
        <f>[19]UC!D32</f>
        <v>0.05</v>
      </c>
      <c r="E32" s="68">
        <v>1</v>
      </c>
      <c r="F32" s="68"/>
      <c r="G32" s="200">
        <f>SUM(G26:G31)*D32</f>
        <v>57.25</v>
      </c>
    </row>
    <row r="33" spans="1:12" ht="15" thickBot="1" x14ac:dyDescent="0.35">
      <c r="A33" s="468"/>
      <c r="B33" s="202" t="s">
        <v>0</v>
      </c>
      <c r="C33" s="203"/>
      <c r="D33" s="203"/>
      <c r="E33" s="203"/>
      <c r="F33" s="203"/>
      <c r="G33" s="204">
        <f>ROUND(SUM(G26:G32),-2)</f>
        <v>1200</v>
      </c>
    </row>
    <row r="34" spans="1:12" ht="15" thickBot="1" x14ac:dyDescent="0.35">
      <c r="A34" s="469"/>
      <c r="B34" s="470"/>
      <c r="C34" s="470"/>
      <c r="D34" s="470"/>
      <c r="E34" s="470"/>
      <c r="F34" s="470"/>
      <c r="G34" s="470"/>
    </row>
    <row r="35" spans="1:12" x14ac:dyDescent="0.3">
      <c r="A35" s="206"/>
      <c r="B35" s="207" t="str">
        <f>'[19]TSP Detailed Budget'!B76</f>
        <v xml:space="preserve">Training of CSOs/CBOs staff </v>
      </c>
      <c r="C35" s="189"/>
      <c r="D35" s="189"/>
      <c r="E35" s="189"/>
      <c r="F35" s="189"/>
      <c r="G35" s="190"/>
    </row>
    <row r="36" spans="1:12" x14ac:dyDescent="0.3">
      <c r="A36" s="465"/>
      <c r="B36" s="192"/>
      <c r="C36" s="68"/>
      <c r="D36" s="68"/>
      <c r="E36" s="68"/>
      <c r="F36" s="68"/>
      <c r="G36" s="193"/>
    </row>
    <row r="37" spans="1:12" x14ac:dyDescent="0.3">
      <c r="A37" s="471"/>
      <c r="B37" s="208" t="s">
        <v>198</v>
      </c>
      <c r="C37" s="68"/>
      <c r="D37" s="68"/>
      <c r="E37" s="68"/>
      <c r="F37" s="68"/>
      <c r="G37" s="193"/>
    </row>
    <row r="38" spans="1:12" x14ac:dyDescent="0.3">
      <c r="A38" s="465"/>
      <c r="B38" s="192"/>
      <c r="C38" s="68"/>
      <c r="D38" s="68"/>
      <c r="E38" s="68"/>
      <c r="F38" s="68"/>
      <c r="G38" s="193"/>
    </row>
    <row r="39" spans="1:12" x14ac:dyDescent="0.3">
      <c r="A39" s="209"/>
      <c r="B39" s="210" t="s">
        <v>125</v>
      </c>
      <c r="C39" s="211">
        <v>2</v>
      </c>
      <c r="D39" s="68"/>
      <c r="E39" s="68"/>
      <c r="F39" s="68"/>
      <c r="G39" s="193"/>
    </row>
    <row r="40" spans="1:12" x14ac:dyDescent="0.3">
      <c r="A40" s="465"/>
      <c r="B40" s="210" t="s">
        <v>126</v>
      </c>
      <c r="C40" s="211">
        <v>30</v>
      </c>
      <c r="D40" s="68"/>
      <c r="E40" s="68"/>
      <c r="F40" s="68"/>
      <c r="G40" s="193"/>
      <c r="H40" s="62"/>
      <c r="I40" s="62"/>
      <c r="J40" s="62"/>
      <c r="K40" s="62"/>
      <c r="L40" s="62"/>
    </row>
    <row r="41" spans="1:12" x14ac:dyDescent="0.3">
      <c r="A41" s="465"/>
      <c r="B41" s="210" t="s">
        <v>129</v>
      </c>
      <c r="C41" s="211">
        <v>22</v>
      </c>
      <c r="D41" s="68"/>
      <c r="E41" s="68"/>
      <c r="F41" s="68"/>
      <c r="G41" s="193"/>
      <c r="H41" s="62"/>
      <c r="I41" s="62"/>
      <c r="J41" s="62"/>
      <c r="K41" s="62"/>
      <c r="L41" s="62"/>
    </row>
    <row r="42" spans="1:12" x14ac:dyDescent="0.3">
      <c r="A42" s="465"/>
      <c r="B42" s="210" t="s">
        <v>127</v>
      </c>
      <c r="C42" s="211">
        <v>3</v>
      </c>
      <c r="D42" s="68"/>
      <c r="E42" s="68"/>
      <c r="F42" s="68"/>
      <c r="G42" s="193"/>
    </row>
    <row r="43" spans="1:12" x14ac:dyDescent="0.3">
      <c r="A43" s="465"/>
      <c r="B43" s="192"/>
      <c r="C43" s="68"/>
      <c r="D43" s="68"/>
      <c r="E43" s="68"/>
      <c r="F43" s="68"/>
      <c r="G43" s="193"/>
    </row>
    <row r="44" spans="1:12" ht="28.8" x14ac:dyDescent="0.3">
      <c r="A44" s="465"/>
      <c r="B44" s="194" t="s">
        <v>86</v>
      </c>
      <c r="C44" s="194" t="s">
        <v>87</v>
      </c>
      <c r="D44" s="194" t="s">
        <v>122</v>
      </c>
      <c r="E44" s="194" t="s">
        <v>121</v>
      </c>
      <c r="F44" s="194" t="s">
        <v>128</v>
      </c>
      <c r="G44" s="195" t="s">
        <v>123</v>
      </c>
      <c r="H44" s="62"/>
      <c r="I44" s="62"/>
      <c r="J44" s="62"/>
      <c r="K44" s="62"/>
      <c r="L44" s="62"/>
    </row>
    <row r="45" spans="1:12" x14ac:dyDescent="0.3">
      <c r="A45" s="465"/>
      <c r="B45" s="68" t="s">
        <v>104</v>
      </c>
      <c r="C45" s="196" t="s">
        <v>95</v>
      </c>
      <c r="D45" s="197">
        <f>[19]UC!D17</f>
        <v>20</v>
      </c>
      <c r="E45" s="197">
        <f>C41</f>
        <v>22</v>
      </c>
      <c r="F45" s="68"/>
      <c r="G45" s="198">
        <f>D45*E45</f>
        <v>440</v>
      </c>
      <c r="H45" s="62"/>
      <c r="I45" s="62"/>
      <c r="J45" s="62"/>
      <c r="K45" s="62"/>
      <c r="L45" s="62"/>
    </row>
    <row r="46" spans="1:12" x14ac:dyDescent="0.3">
      <c r="A46" s="465"/>
      <c r="B46" s="68" t="s">
        <v>105</v>
      </c>
      <c r="C46" s="196" t="s">
        <v>106</v>
      </c>
      <c r="D46" s="197">
        <f>[19]UC!D18</f>
        <v>60</v>
      </c>
      <c r="E46" s="197">
        <f>C41</f>
        <v>22</v>
      </c>
      <c r="F46" s="68">
        <f>C39</f>
        <v>2</v>
      </c>
      <c r="G46" s="198">
        <f>D46*E46*F46</f>
        <v>2640</v>
      </c>
      <c r="H46" s="62"/>
      <c r="I46" s="62"/>
      <c r="J46" s="62"/>
      <c r="K46" s="62"/>
      <c r="L46" s="62"/>
    </row>
    <row r="47" spans="1:12" x14ac:dyDescent="0.3">
      <c r="A47" s="465"/>
      <c r="B47" s="68" t="s">
        <v>107</v>
      </c>
      <c r="C47" s="196" t="s">
        <v>108</v>
      </c>
      <c r="D47" s="197">
        <f>[19]UC!D19</f>
        <v>12</v>
      </c>
      <c r="E47" s="197">
        <f>C40+C42</f>
        <v>33</v>
      </c>
      <c r="F47" s="68">
        <f>C39</f>
        <v>2</v>
      </c>
      <c r="G47" s="198">
        <f>D47*E47*F47</f>
        <v>792</v>
      </c>
      <c r="H47" s="62"/>
      <c r="I47" s="62"/>
      <c r="J47" s="62"/>
      <c r="K47" s="62"/>
      <c r="L47" s="62"/>
    </row>
    <row r="48" spans="1:12" x14ac:dyDescent="0.3">
      <c r="A48" s="465"/>
      <c r="B48" s="68" t="s">
        <v>109</v>
      </c>
      <c r="C48" s="196" t="s">
        <v>108</v>
      </c>
      <c r="D48" s="197">
        <f>[19]UC!D20</f>
        <v>80</v>
      </c>
      <c r="E48" s="197">
        <f>C42</f>
        <v>3</v>
      </c>
      <c r="F48" s="68">
        <f>C39</f>
        <v>2</v>
      </c>
      <c r="G48" s="198">
        <f>D48*E48*F48</f>
        <v>480</v>
      </c>
      <c r="H48" s="62"/>
      <c r="I48" s="62"/>
      <c r="J48" s="62"/>
      <c r="K48" s="62"/>
      <c r="L48" s="62"/>
    </row>
    <row r="49" spans="1:12" x14ac:dyDescent="0.3">
      <c r="A49" s="465"/>
      <c r="B49" s="68" t="s">
        <v>110</v>
      </c>
      <c r="C49" s="196" t="s">
        <v>111</v>
      </c>
      <c r="D49" s="197">
        <f>[19]UC!D21</f>
        <v>8</v>
      </c>
      <c r="E49" s="197">
        <f>C40</f>
        <v>30</v>
      </c>
      <c r="F49" s="68"/>
      <c r="G49" s="198">
        <f>D49*E49</f>
        <v>240</v>
      </c>
      <c r="H49" s="62"/>
    </row>
    <row r="50" spans="1:12" x14ac:dyDescent="0.3">
      <c r="A50" s="465"/>
      <c r="B50" s="68" t="s">
        <v>112</v>
      </c>
      <c r="C50" s="196" t="s">
        <v>99</v>
      </c>
      <c r="D50" s="197">
        <f>[19]UC!D22</f>
        <v>30</v>
      </c>
      <c r="E50" s="197">
        <v>1</v>
      </c>
      <c r="F50" s="68">
        <f>C39+1</f>
        <v>3</v>
      </c>
      <c r="G50" s="198">
        <f>D50*E50*F50</f>
        <v>90</v>
      </c>
      <c r="H50" s="62"/>
    </row>
    <row r="51" spans="1:12" x14ac:dyDescent="0.3">
      <c r="A51" s="465"/>
      <c r="B51" s="68" t="s">
        <v>38</v>
      </c>
      <c r="C51" s="196" t="s">
        <v>103</v>
      </c>
      <c r="D51" s="199">
        <f>[19]UC!D23</f>
        <v>0.05</v>
      </c>
      <c r="E51" s="68">
        <v>1</v>
      </c>
      <c r="F51" s="68"/>
      <c r="G51" s="200">
        <f>SUM(G45:G50)*D51</f>
        <v>234.10000000000002</v>
      </c>
      <c r="H51" s="62"/>
    </row>
    <row r="52" spans="1:12" ht="15" thickBot="1" x14ac:dyDescent="0.35">
      <c r="A52" s="468"/>
      <c r="B52" s="202" t="s">
        <v>0</v>
      </c>
      <c r="C52" s="203"/>
      <c r="D52" s="203"/>
      <c r="E52" s="203"/>
      <c r="F52" s="203"/>
      <c r="G52" s="204">
        <f>ROUND(SUM(G45:G51),-2)</f>
        <v>4900</v>
      </c>
      <c r="H52" s="62"/>
    </row>
    <row r="53" spans="1:12" ht="15" thickBot="1" x14ac:dyDescent="0.35">
      <c r="A53" s="469"/>
      <c r="B53" s="470"/>
      <c r="C53" s="470"/>
      <c r="D53" s="470"/>
      <c r="E53" s="470"/>
      <c r="F53" s="470"/>
      <c r="G53" s="470"/>
      <c r="H53" s="62"/>
    </row>
    <row r="54" spans="1:12" x14ac:dyDescent="0.3">
      <c r="A54" s="206" t="str">
        <f>'[19]TSP Summary Budget'!A39</f>
        <v>2.1.1.3</v>
      </c>
      <c r="B54" s="207" t="str">
        <f>'[19]TSP Detailed Budget'!B105</f>
        <v>Training of MoLHSA/NCDC staff in SHA production</v>
      </c>
      <c r="C54" s="189"/>
      <c r="D54" s="189"/>
      <c r="E54" s="189"/>
      <c r="F54" s="189"/>
      <c r="G54" s="190"/>
      <c r="H54" s="62"/>
    </row>
    <row r="55" spans="1:12" x14ac:dyDescent="0.3">
      <c r="A55" s="465"/>
      <c r="B55" s="192"/>
      <c r="C55" s="68"/>
      <c r="D55" s="68"/>
      <c r="E55" s="68"/>
      <c r="F55" s="68"/>
      <c r="G55" s="193"/>
      <c r="H55" s="62"/>
    </row>
    <row r="56" spans="1:12" x14ac:dyDescent="0.3">
      <c r="A56" s="471"/>
      <c r="B56" s="208" t="s">
        <v>198</v>
      </c>
      <c r="C56" s="68"/>
      <c r="D56" s="68"/>
      <c r="E56" s="68"/>
      <c r="F56" s="68"/>
      <c r="G56" s="193"/>
      <c r="H56" s="62"/>
    </row>
    <row r="57" spans="1:12" x14ac:dyDescent="0.3">
      <c r="A57" s="465"/>
      <c r="B57" s="192"/>
      <c r="C57" s="68"/>
      <c r="D57" s="68"/>
      <c r="E57" s="68"/>
      <c r="F57" s="68"/>
      <c r="G57" s="193"/>
      <c r="H57" s="62"/>
    </row>
    <row r="58" spans="1:12" x14ac:dyDescent="0.3">
      <c r="A58" s="209"/>
      <c r="B58" s="210" t="s">
        <v>125</v>
      </c>
      <c r="C58" s="211">
        <v>3</v>
      </c>
      <c r="D58" s="68"/>
      <c r="E58" s="68"/>
      <c r="F58" s="68"/>
      <c r="G58" s="193"/>
    </row>
    <row r="59" spans="1:12" x14ac:dyDescent="0.3">
      <c r="A59" s="465"/>
      <c r="B59" s="210" t="s">
        <v>126</v>
      </c>
      <c r="C59" s="211">
        <v>8</v>
      </c>
      <c r="D59" s="68"/>
      <c r="E59" s="68"/>
      <c r="F59" s="68"/>
      <c r="G59" s="193"/>
      <c r="H59" s="62"/>
      <c r="I59" s="62"/>
      <c r="J59" s="62"/>
      <c r="K59" s="62"/>
      <c r="L59" s="62"/>
    </row>
    <row r="60" spans="1:12" x14ac:dyDescent="0.3">
      <c r="A60" s="465"/>
      <c r="B60" s="210" t="s">
        <v>129</v>
      </c>
      <c r="C60" s="211">
        <v>8</v>
      </c>
      <c r="D60" s="68"/>
      <c r="E60" s="68"/>
      <c r="F60" s="68"/>
      <c r="G60" s="193"/>
      <c r="H60" s="62"/>
      <c r="I60" s="62"/>
      <c r="J60" s="62"/>
      <c r="K60" s="62"/>
      <c r="L60" s="62"/>
    </row>
    <row r="61" spans="1:12" x14ac:dyDescent="0.3">
      <c r="A61" s="465"/>
      <c r="B61" s="210" t="s">
        <v>127</v>
      </c>
      <c r="C61" s="211">
        <v>2</v>
      </c>
      <c r="D61" s="68"/>
      <c r="E61" s="68"/>
      <c r="F61" s="68"/>
      <c r="G61" s="193"/>
    </row>
    <row r="62" spans="1:12" x14ac:dyDescent="0.3">
      <c r="A62" s="465"/>
      <c r="B62" s="192"/>
      <c r="C62" s="68"/>
      <c r="D62" s="68"/>
      <c r="E62" s="68"/>
      <c r="F62" s="68"/>
      <c r="G62" s="193"/>
    </row>
    <row r="63" spans="1:12" ht="28.8" x14ac:dyDescent="0.3">
      <c r="A63" s="465"/>
      <c r="B63" s="194" t="s">
        <v>86</v>
      </c>
      <c r="C63" s="194" t="s">
        <v>87</v>
      </c>
      <c r="D63" s="194" t="s">
        <v>122</v>
      </c>
      <c r="E63" s="194" t="s">
        <v>121</v>
      </c>
      <c r="F63" s="194" t="s">
        <v>128</v>
      </c>
      <c r="G63" s="195" t="s">
        <v>123</v>
      </c>
      <c r="H63" s="62"/>
      <c r="I63" s="62"/>
      <c r="J63" s="62"/>
      <c r="K63" s="62"/>
      <c r="L63" s="62"/>
    </row>
    <row r="64" spans="1:12" x14ac:dyDescent="0.3">
      <c r="A64" s="465"/>
      <c r="B64" s="68" t="s">
        <v>104</v>
      </c>
      <c r="C64" s="196" t="s">
        <v>95</v>
      </c>
      <c r="D64" s="197">
        <f>[19]UC!D17</f>
        <v>20</v>
      </c>
      <c r="E64" s="197">
        <f>C60</f>
        <v>8</v>
      </c>
      <c r="F64" s="68"/>
      <c r="G64" s="198">
        <f>D64*E64</f>
        <v>160</v>
      </c>
      <c r="H64" s="62"/>
      <c r="I64" s="62"/>
      <c r="J64" s="62"/>
      <c r="K64" s="62"/>
      <c r="L64" s="62"/>
    </row>
    <row r="65" spans="1:12" x14ac:dyDescent="0.3">
      <c r="A65" s="465"/>
      <c r="B65" s="68" t="s">
        <v>105</v>
      </c>
      <c r="C65" s="196" t="s">
        <v>106</v>
      </c>
      <c r="D65" s="197">
        <f>[19]UC!D18</f>
        <v>60</v>
      </c>
      <c r="E65" s="197">
        <f>C60</f>
        <v>8</v>
      </c>
      <c r="F65" s="68">
        <f>C58</f>
        <v>3</v>
      </c>
      <c r="G65" s="198">
        <f>D65*E65*F65</f>
        <v>1440</v>
      </c>
      <c r="H65" s="62"/>
      <c r="I65" s="62"/>
      <c r="J65" s="62"/>
      <c r="K65" s="62"/>
      <c r="L65" s="62"/>
    </row>
    <row r="66" spans="1:12" x14ac:dyDescent="0.3">
      <c r="A66" s="465"/>
      <c r="B66" s="68" t="s">
        <v>107</v>
      </c>
      <c r="C66" s="196" t="s">
        <v>108</v>
      </c>
      <c r="D66" s="197">
        <f>[19]UC!D19</f>
        <v>12</v>
      </c>
      <c r="E66" s="197">
        <f>C59+C61</f>
        <v>10</v>
      </c>
      <c r="F66" s="68">
        <f>C58</f>
        <v>3</v>
      </c>
      <c r="G66" s="198">
        <f>D66*E66*F66</f>
        <v>360</v>
      </c>
      <c r="H66" s="62"/>
      <c r="I66" s="62"/>
      <c r="J66" s="62"/>
      <c r="K66" s="62"/>
      <c r="L66" s="62"/>
    </row>
    <row r="67" spans="1:12" x14ac:dyDescent="0.3">
      <c r="A67" s="465"/>
      <c r="B67" s="68" t="s">
        <v>109</v>
      </c>
      <c r="C67" s="196" t="s">
        <v>108</v>
      </c>
      <c r="D67" s="197">
        <f>[19]UC!D20</f>
        <v>80</v>
      </c>
      <c r="E67" s="197">
        <f>C61</f>
        <v>2</v>
      </c>
      <c r="F67" s="68">
        <f>C58</f>
        <v>3</v>
      </c>
      <c r="G67" s="198">
        <f>D67*E67*F67</f>
        <v>480</v>
      </c>
      <c r="H67" s="62"/>
      <c r="I67" s="62"/>
      <c r="J67" s="62"/>
      <c r="K67" s="62"/>
      <c r="L67" s="62"/>
    </row>
    <row r="68" spans="1:12" x14ac:dyDescent="0.3">
      <c r="A68" s="465"/>
      <c r="B68" s="68" t="s">
        <v>110</v>
      </c>
      <c r="C68" s="196" t="s">
        <v>111</v>
      </c>
      <c r="D68" s="197">
        <f>[19]UC!D21</f>
        <v>8</v>
      </c>
      <c r="E68" s="197">
        <f>C59</f>
        <v>8</v>
      </c>
      <c r="F68" s="68"/>
      <c r="G68" s="198">
        <f>D68*E68</f>
        <v>64</v>
      </c>
      <c r="H68" s="62"/>
    </row>
    <row r="69" spans="1:12" x14ac:dyDescent="0.3">
      <c r="A69" s="465"/>
      <c r="B69" s="68" t="s">
        <v>112</v>
      </c>
      <c r="C69" s="196" t="s">
        <v>99</v>
      </c>
      <c r="D69" s="197">
        <f>[19]UC!D22</f>
        <v>30</v>
      </c>
      <c r="E69" s="197">
        <v>1</v>
      </c>
      <c r="F69" s="68">
        <f>C58+1</f>
        <v>4</v>
      </c>
      <c r="G69" s="198">
        <f>D69*E69*F69</f>
        <v>120</v>
      </c>
      <c r="H69" s="62"/>
    </row>
    <row r="70" spans="1:12" x14ac:dyDescent="0.3">
      <c r="A70" s="465"/>
      <c r="B70" s="68" t="s">
        <v>38</v>
      </c>
      <c r="C70" s="196" t="s">
        <v>103</v>
      </c>
      <c r="D70" s="199">
        <f>[19]UC!D23</f>
        <v>0.05</v>
      </c>
      <c r="E70" s="68">
        <v>1</v>
      </c>
      <c r="F70" s="68"/>
      <c r="G70" s="200">
        <f>SUM(G64:G69)*D70</f>
        <v>131.20000000000002</v>
      </c>
      <c r="H70" s="62"/>
    </row>
    <row r="71" spans="1:12" ht="15" thickBot="1" x14ac:dyDescent="0.35">
      <c r="A71" s="468"/>
      <c r="B71" s="202" t="s">
        <v>0</v>
      </c>
      <c r="C71" s="203"/>
      <c r="D71" s="203"/>
      <c r="E71" s="203"/>
      <c r="F71" s="203"/>
      <c r="G71" s="204">
        <f>ROUND(SUM(G64:G70),-2)</f>
        <v>2800</v>
      </c>
      <c r="H71" s="62"/>
    </row>
    <row r="72" spans="1:12" ht="15" thickBot="1" x14ac:dyDescent="0.35">
      <c r="A72" s="469"/>
      <c r="B72" s="470"/>
      <c r="C72" s="470"/>
      <c r="D72" s="470"/>
      <c r="E72" s="470"/>
      <c r="F72" s="470"/>
      <c r="G72" s="470"/>
      <c r="H72" s="62"/>
    </row>
    <row r="73" spans="1:12" x14ac:dyDescent="0.3">
      <c r="A73" s="206"/>
      <c r="B73" s="207" t="str">
        <f>'[19]TSP Detailed Budget'!B16</f>
        <v>Average cost of participation in international training, per person</v>
      </c>
      <c r="C73" s="189"/>
      <c r="D73" s="189"/>
      <c r="E73" s="189"/>
      <c r="F73" s="190"/>
      <c r="G73" s="68"/>
      <c r="H73" s="62"/>
    </row>
    <row r="74" spans="1:12" x14ac:dyDescent="0.3">
      <c r="A74" s="465"/>
      <c r="B74" s="192"/>
      <c r="C74" s="68"/>
      <c r="D74" s="68"/>
      <c r="E74" s="68"/>
      <c r="F74" s="193"/>
      <c r="G74" s="68"/>
      <c r="H74" s="62"/>
    </row>
    <row r="75" spans="1:12" x14ac:dyDescent="0.3">
      <c r="A75" s="465"/>
      <c r="B75" s="208" t="s">
        <v>201</v>
      </c>
      <c r="C75" s="68"/>
      <c r="D75" s="68"/>
      <c r="E75" s="68"/>
      <c r="F75" s="193"/>
      <c r="G75" s="68"/>
      <c r="H75" s="62"/>
    </row>
    <row r="76" spans="1:12" x14ac:dyDescent="0.3">
      <c r="A76" s="465"/>
      <c r="B76" s="226"/>
      <c r="C76" s="68"/>
      <c r="D76" s="68"/>
      <c r="E76" s="68"/>
      <c r="F76" s="193"/>
      <c r="G76" s="68"/>
      <c r="H76" s="62"/>
    </row>
    <row r="77" spans="1:12" ht="28.8" x14ac:dyDescent="0.3">
      <c r="A77" s="465"/>
      <c r="B77" s="194" t="s">
        <v>86</v>
      </c>
      <c r="C77" s="194" t="s">
        <v>87</v>
      </c>
      <c r="D77" s="194" t="s">
        <v>122</v>
      </c>
      <c r="E77" s="194" t="s">
        <v>121</v>
      </c>
      <c r="F77" s="195" t="s">
        <v>123</v>
      </c>
      <c r="G77" s="68"/>
    </row>
    <row r="78" spans="1:12" x14ac:dyDescent="0.3">
      <c r="A78" s="465"/>
      <c r="B78" s="68" t="s">
        <v>94</v>
      </c>
      <c r="C78" s="196" t="s">
        <v>95</v>
      </c>
      <c r="D78" s="197">
        <f>[19]UC!D35</f>
        <v>800</v>
      </c>
      <c r="E78" s="197">
        <v>1</v>
      </c>
      <c r="F78" s="198">
        <f t="shared" ref="F78:F83" si="0">D78*E78</f>
        <v>800</v>
      </c>
      <c r="G78" s="68"/>
      <c r="H78" s="62"/>
      <c r="I78" s="62"/>
      <c r="J78" s="62"/>
    </row>
    <row r="79" spans="1:12" x14ac:dyDescent="0.3">
      <c r="A79" s="465"/>
      <c r="B79" s="68" t="s">
        <v>114</v>
      </c>
      <c r="C79" s="196" t="s">
        <v>115</v>
      </c>
      <c r="D79" s="197">
        <f>[19]UC!D36</f>
        <v>160</v>
      </c>
      <c r="E79" s="197">
        <v>6</v>
      </c>
      <c r="F79" s="198">
        <f t="shared" si="0"/>
        <v>960</v>
      </c>
      <c r="G79" s="68"/>
      <c r="H79" s="62"/>
      <c r="I79" s="62"/>
      <c r="J79" s="62"/>
    </row>
    <row r="80" spans="1:12" x14ac:dyDescent="0.3">
      <c r="A80" s="465"/>
      <c r="B80" s="68" t="s">
        <v>116</v>
      </c>
      <c r="C80" s="196" t="s">
        <v>99</v>
      </c>
      <c r="D80" s="197">
        <f>[19]UC!D37</f>
        <v>80</v>
      </c>
      <c r="E80" s="197">
        <v>7</v>
      </c>
      <c r="F80" s="198">
        <f t="shared" si="0"/>
        <v>560</v>
      </c>
      <c r="G80" s="68"/>
      <c r="H80" s="62"/>
      <c r="I80" s="62"/>
      <c r="J80" s="62"/>
    </row>
    <row r="81" spans="1:12" x14ac:dyDescent="0.3">
      <c r="A81" s="465"/>
      <c r="B81" s="68" t="s">
        <v>117</v>
      </c>
      <c r="C81" s="196" t="s">
        <v>118</v>
      </c>
      <c r="D81" s="197">
        <f>[19]UC!D38</f>
        <v>1500</v>
      </c>
      <c r="E81" s="197">
        <v>1</v>
      </c>
      <c r="F81" s="198">
        <f t="shared" si="0"/>
        <v>1500</v>
      </c>
      <c r="G81" s="68"/>
      <c r="H81" s="62"/>
      <c r="I81" s="62"/>
      <c r="J81" s="62"/>
    </row>
    <row r="82" spans="1:12" x14ac:dyDescent="0.3">
      <c r="A82" s="465"/>
      <c r="B82" s="68" t="s">
        <v>119</v>
      </c>
      <c r="C82" s="196" t="s">
        <v>118</v>
      </c>
      <c r="D82" s="197">
        <f>[19]UC!D39</f>
        <v>30</v>
      </c>
      <c r="E82" s="197">
        <v>1</v>
      </c>
      <c r="F82" s="198">
        <f t="shared" si="0"/>
        <v>30</v>
      </c>
      <c r="G82" s="68"/>
    </row>
    <row r="83" spans="1:12" x14ac:dyDescent="0.3">
      <c r="A83" s="465"/>
      <c r="B83" s="68" t="s">
        <v>120</v>
      </c>
      <c r="C83" s="196" t="s">
        <v>118</v>
      </c>
      <c r="D83" s="197">
        <f>[19]UC!D40</f>
        <v>70</v>
      </c>
      <c r="E83" s="197">
        <v>1</v>
      </c>
      <c r="F83" s="198">
        <f t="shared" si="0"/>
        <v>70</v>
      </c>
      <c r="G83" s="68"/>
    </row>
    <row r="84" spans="1:12" x14ac:dyDescent="0.3">
      <c r="A84" s="465"/>
      <c r="B84" s="68" t="s">
        <v>38</v>
      </c>
      <c r="C84" s="196" t="s">
        <v>103</v>
      </c>
      <c r="D84" s="199">
        <f>[19]UC!D41</f>
        <v>0.05</v>
      </c>
      <c r="E84" s="68">
        <v>1</v>
      </c>
      <c r="F84" s="200">
        <f>SUM(F78:F83)*D84</f>
        <v>196</v>
      </c>
      <c r="G84" s="68"/>
    </row>
    <row r="85" spans="1:12" ht="15" thickBot="1" x14ac:dyDescent="0.35">
      <c r="A85" s="468"/>
      <c r="B85" s="202" t="s">
        <v>0</v>
      </c>
      <c r="C85" s="203"/>
      <c r="D85" s="203"/>
      <c r="E85" s="203"/>
      <c r="F85" s="204">
        <f>ROUND(SUM(F78:F84),-2)</f>
        <v>4100</v>
      </c>
      <c r="G85" s="68"/>
    </row>
    <row r="86" spans="1:12" x14ac:dyDescent="0.3">
      <c r="A86" s="469"/>
      <c r="B86" s="470"/>
      <c r="C86" s="470"/>
      <c r="D86" s="470"/>
      <c r="E86" s="470"/>
      <c r="F86" s="470"/>
      <c r="G86" s="470"/>
    </row>
    <row r="87" spans="1:12" x14ac:dyDescent="0.3">
      <c r="A87" s="469"/>
      <c r="B87" s="470"/>
      <c r="C87" s="470"/>
      <c r="D87" s="466"/>
      <c r="E87" s="470"/>
      <c r="F87" s="470"/>
      <c r="G87" s="470"/>
    </row>
    <row r="88" spans="1:12" ht="15" thickBot="1" x14ac:dyDescent="0.35">
      <c r="A88" s="469"/>
      <c r="B88" s="470"/>
      <c r="C88" s="470"/>
      <c r="D88" s="470"/>
      <c r="E88" s="470"/>
      <c r="F88" s="470"/>
      <c r="G88" s="470"/>
    </row>
    <row r="89" spans="1:12" x14ac:dyDescent="0.3">
      <c r="A89" s="206" t="str">
        <f>'[19]TSP Detailed Budget'!A213</f>
        <v>2.2.1.3</v>
      </c>
      <c r="B89" s="207" t="str">
        <f>'[19]TSP Detailed Budget'!B213</f>
        <v>Training of trainers, including that for academia staff on HIV related topics</v>
      </c>
      <c r="C89" s="189"/>
      <c r="D89" s="189"/>
      <c r="E89" s="189"/>
      <c r="F89" s="189"/>
      <c r="G89" s="190"/>
    </row>
    <row r="90" spans="1:12" x14ac:dyDescent="0.3">
      <c r="A90" s="465"/>
      <c r="B90" s="192"/>
      <c r="C90" s="68"/>
      <c r="D90" s="68"/>
      <c r="E90" s="68"/>
      <c r="F90" s="68"/>
      <c r="G90" s="193"/>
    </row>
    <row r="91" spans="1:12" x14ac:dyDescent="0.3">
      <c r="A91" s="471"/>
      <c r="B91" s="208" t="s">
        <v>198</v>
      </c>
      <c r="C91" s="68"/>
      <c r="D91" s="68"/>
      <c r="E91" s="68"/>
      <c r="F91" s="68"/>
      <c r="G91" s="193"/>
    </row>
    <row r="92" spans="1:12" x14ac:dyDescent="0.3">
      <c r="A92" s="215" t="s">
        <v>199</v>
      </c>
      <c r="B92" s="192"/>
      <c r="C92" s="68"/>
      <c r="D92" s="68"/>
      <c r="E92" s="68"/>
      <c r="F92" s="68"/>
      <c r="G92" s="193"/>
      <c r="H92" s="62"/>
      <c r="I92" s="62"/>
      <c r="J92" s="62"/>
      <c r="K92" s="62"/>
      <c r="L92" s="62"/>
    </row>
    <row r="93" spans="1:12" x14ac:dyDescent="0.3">
      <c r="A93" s="209"/>
      <c r="B93" s="210" t="s">
        <v>125</v>
      </c>
      <c r="C93" s="211">
        <v>3</v>
      </c>
      <c r="D93" s="68"/>
      <c r="E93" s="68"/>
      <c r="F93" s="68"/>
      <c r="G93" s="193"/>
      <c r="H93" s="62"/>
      <c r="I93" s="62"/>
      <c r="J93" s="62"/>
      <c r="K93" s="62"/>
      <c r="L93" s="62"/>
    </row>
    <row r="94" spans="1:12" x14ac:dyDescent="0.3">
      <c r="A94" s="465"/>
      <c r="B94" s="210" t="s">
        <v>126</v>
      </c>
      <c r="C94" s="211">
        <v>15</v>
      </c>
      <c r="D94" s="68"/>
      <c r="E94" s="68"/>
      <c r="F94" s="68"/>
      <c r="G94" s="193"/>
    </row>
    <row r="95" spans="1:12" x14ac:dyDescent="0.3">
      <c r="A95" s="465"/>
      <c r="B95" s="210" t="s">
        <v>129</v>
      </c>
      <c r="C95" s="211">
        <v>10</v>
      </c>
      <c r="D95" s="68"/>
      <c r="E95" s="68"/>
      <c r="F95" s="68"/>
      <c r="G95" s="193"/>
    </row>
    <row r="96" spans="1:12" x14ac:dyDescent="0.3">
      <c r="A96" s="465"/>
      <c r="B96" s="210" t="s">
        <v>127</v>
      </c>
      <c r="C96" s="211">
        <v>2</v>
      </c>
      <c r="D96" s="68"/>
      <c r="E96" s="68"/>
      <c r="F96" s="68"/>
      <c r="G96" s="193"/>
      <c r="H96" s="62"/>
      <c r="I96" s="62"/>
      <c r="J96" s="62"/>
      <c r="K96" s="62"/>
      <c r="L96" s="62"/>
    </row>
    <row r="97" spans="1:12" x14ac:dyDescent="0.3">
      <c r="A97" s="465"/>
      <c r="B97" s="192"/>
      <c r="C97" s="68"/>
      <c r="D97" s="68"/>
      <c r="E97" s="68"/>
      <c r="F97" s="68"/>
      <c r="G97" s="193"/>
      <c r="H97" s="62"/>
      <c r="I97" s="62"/>
      <c r="J97" s="62"/>
      <c r="K97" s="62"/>
      <c r="L97" s="62"/>
    </row>
    <row r="98" spans="1:12" ht="28.8" x14ac:dyDescent="0.3">
      <c r="A98" s="465"/>
      <c r="B98" s="194" t="s">
        <v>86</v>
      </c>
      <c r="C98" s="194" t="s">
        <v>87</v>
      </c>
      <c r="D98" s="194" t="s">
        <v>122</v>
      </c>
      <c r="E98" s="194" t="s">
        <v>121</v>
      </c>
      <c r="F98" s="194" t="s">
        <v>128</v>
      </c>
      <c r="G98" s="195" t="s">
        <v>123</v>
      </c>
      <c r="H98" s="62"/>
      <c r="I98" s="62"/>
      <c r="J98" s="62"/>
      <c r="K98" s="62"/>
      <c r="L98" s="62"/>
    </row>
    <row r="99" spans="1:12" x14ac:dyDescent="0.3">
      <c r="A99" s="465"/>
      <c r="B99" s="68" t="s">
        <v>104</v>
      </c>
      <c r="C99" s="196" t="s">
        <v>95</v>
      </c>
      <c r="D99" s="197">
        <f>[19]UC!D17</f>
        <v>20</v>
      </c>
      <c r="E99" s="197">
        <f>C95</f>
        <v>10</v>
      </c>
      <c r="F99" s="68"/>
      <c r="G99" s="198">
        <f>D99*E99</f>
        <v>200</v>
      </c>
      <c r="H99" s="62"/>
      <c r="I99" s="62"/>
      <c r="J99" s="62"/>
      <c r="K99" s="62"/>
      <c r="L99" s="62"/>
    </row>
    <row r="100" spans="1:12" x14ac:dyDescent="0.3">
      <c r="A100" s="465"/>
      <c r="B100" s="68" t="s">
        <v>105</v>
      </c>
      <c r="C100" s="196" t="s">
        <v>106</v>
      </c>
      <c r="D100" s="197">
        <f>[19]UC!D18</f>
        <v>60</v>
      </c>
      <c r="E100" s="197">
        <f>C95</f>
        <v>10</v>
      </c>
      <c r="F100" s="68">
        <f>C93</f>
        <v>3</v>
      </c>
      <c r="G100" s="198">
        <f>D100*E100*F100</f>
        <v>1800</v>
      </c>
      <c r="H100" s="62"/>
      <c r="I100" s="62"/>
      <c r="J100" s="62"/>
      <c r="K100" s="62"/>
      <c r="L100" s="62"/>
    </row>
    <row r="101" spans="1:12" x14ac:dyDescent="0.3">
      <c r="A101" s="465"/>
      <c r="B101" s="68" t="s">
        <v>107</v>
      </c>
      <c r="C101" s="196" t="s">
        <v>108</v>
      </c>
      <c r="D101" s="197">
        <f>[19]UC!D19</f>
        <v>12</v>
      </c>
      <c r="E101" s="197">
        <f>C94+C96</f>
        <v>17</v>
      </c>
      <c r="F101" s="68">
        <f>C93</f>
        <v>3</v>
      </c>
      <c r="G101" s="198">
        <f>D101*E101*F101</f>
        <v>612</v>
      </c>
      <c r="H101" s="62"/>
      <c r="I101" s="60"/>
      <c r="J101" s="60"/>
      <c r="K101" s="60"/>
      <c r="L101" s="60"/>
    </row>
    <row r="102" spans="1:12" x14ac:dyDescent="0.3">
      <c r="A102" s="465"/>
      <c r="B102" s="68" t="s">
        <v>109</v>
      </c>
      <c r="C102" s="196" t="s">
        <v>108</v>
      </c>
      <c r="D102" s="197">
        <f>[19]UC!D20</f>
        <v>80</v>
      </c>
      <c r="E102" s="197">
        <f>C96</f>
        <v>2</v>
      </c>
      <c r="F102" s="68">
        <f>C93</f>
        <v>3</v>
      </c>
      <c r="G102" s="198">
        <f>D102*E102*F102</f>
        <v>480</v>
      </c>
      <c r="H102" s="62"/>
      <c r="I102" s="63"/>
      <c r="J102" s="63"/>
      <c r="K102" s="62"/>
      <c r="L102" s="63"/>
    </row>
    <row r="103" spans="1:12" x14ac:dyDescent="0.3">
      <c r="A103" s="465"/>
      <c r="B103" s="68" t="s">
        <v>110</v>
      </c>
      <c r="C103" s="196" t="s">
        <v>111</v>
      </c>
      <c r="D103" s="197">
        <f>[19]UC!D21</f>
        <v>8</v>
      </c>
      <c r="E103" s="197">
        <f>C94</f>
        <v>15</v>
      </c>
      <c r="F103" s="68"/>
      <c r="G103" s="198">
        <f>D103*E103</f>
        <v>120</v>
      </c>
      <c r="H103" s="62"/>
      <c r="I103" s="63"/>
      <c r="J103" s="63"/>
      <c r="K103" s="62"/>
      <c r="L103" s="63"/>
    </row>
    <row r="104" spans="1:12" x14ac:dyDescent="0.3">
      <c r="A104" s="465"/>
      <c r="B104" s="68" t="s">
        <v>112</v>
      </c>
      <c r="C104" s="196" t="s">
        <v>99</v>
      </c>
      <c r="D104" s="197">
        <f>[19]UC!D22</f>
        <v>30</v>
      </c>
      <c r="E104" s="197">
        <v>1</v>
      </c>
      <c r="F104" s="68">
        <f>C93+1</f>
        <v>4</v>
      </c>
      <c r="G104" s="198">
        <f>D104*E104*F104</f>
        <v>120</v>
      </c>
      <c r="H104" s="62"/>
      <c r="I104" s="63"/>
      <c r="J104" s="63"/>
      <c r="K104" s="62"/>
      <c r="L104" s="63"/>
    </row>
    <row r="105" spans="1:12" x14ac:dyDescent="0.3">
      <c r="A105" s="465"/>
      <c r="B105" s="68" t="s">
        <v>38</v>
      </c>
      <c r="C105" s="196" t="s">
        <v>103</v>
      </c>
      <c r="D105" s="199">
        <f>[19]UC!D23</f>
        <v>0.05</v>
      </c>
      <c r="E105" s="68">
        <v>1</v>
      </c>
      <c r="F105" s="68"/>
      <c r="G105" s="200">
        <f>SUM(G99:G104)*D105</f>
        <v>166.60000000000002</v>
      </c>
      <c r="H105" s="62"/>
      <c r="I105" s="63"/>
      <c r="J105" s="63"/>
      <c r="K105" s="62"/>
      <c r="L105" s="63"/>
    </row>
    <row r="106" spans="1:12" ht="15" thickBot="1" x14ac:dyDescent="0.35">
      <c r="A106" s="468"/>
      <c r="B106" s="202" t="s">
        <v>0</v>
      </c>
      <c r="C106" s="203"/>
      <c r="D106" s="203"/>
      <c r="E106" s="203"/>
      <c r="F106" s="203"/>
      <c r="G106" s="204">
        <f>ROUND(SUM(G99:G105),-2)</f>
        <v>3500</v>
      </c>
      <c r="H106" s="62"/>
      <c r="I106" s="63"/>
      <c r="J106" s="63"/>
      <c r="K106" s="62"/>
      <c r="L106" s="63"/>
    </row>
    <row r="107" spans="1:12" x14ac:dyDescent="0.3">
      <c r="A107" s="469"/>
      <c r="B107" s="470"/>
      <c r="C107" s="470"/>
      <c r="D107" s="470"/>
      <c r="E107" s="470"/>
      <c r="F107" s="470"/>
      <c r="G107" s="470"/>
      <c r="H107" s="62"/>
      <c r="I107" s="63"/>
      <c r="J107" s="63"/>
      <c r="K107" s="62"/>
      <c r="L107" s="63"/>
    </row>
    <row r="108" spans="1:12" x14ac:dyDescent="0.3">
      <c r="A108" s="465"/>
      <c r="B108" s="466"/>
      <c r="C108" s="466"/>
      <c r="D108" s="466"/>
      <c r="E108" s="466"/>
      <c r="F108" s="466"/>
      <c r="G108" s="467"/>
      <c r="H108" s="62"/>
      <c r="I108" s="64"/>
      <c r="J108" s="63"/>
      <c r="K108" s="62"/>
      <c r="L108" s="65"/>
    </row>
    <row r="109" spans="1:12" x14ac:dyDescent="0.3">
      <c r="A109" s="215" t="s">
        <v>200</v>
      </c>
      <c r="B109" s="208" t="s">
        <v>197</v>
      </c>
      <c r="C109" s="68"/>
      <c r="D109" s="68"/>
      <c r="E109" s="68"/>
      <c r="F109" s="68"/>
      <c r="G109" s="193"/>
      <c r="H109" s="62"/>
      <c r="I109" s="62"/>
      <c r="J109" s="62"/>
      <c r="K109" s="62"/>
      <c r="L109" s="61"/>
    </row>
    <row r="110" spans="1:12" x14ac:dyDescent="0.3">
      <c r="A110" s="465"/>
      <c r="B110" s="192"/>
      <c r="C110" s="68"/>
      <c r="D110" s="68"/>
      <c r="E110" s="68"/>
      <c r="F110" s="68"/>
      <c r="G110" s="193"/>
      <c r="H110" s="62"/>
      <c r="I110" s="62"/>
      <c r="J110" s="62"/>
      <c r="K110" s="62"/>
      <c r="L110" s="62"/>
    </row>
    <row r="111" spans="1:12" x14ac:dyDescent="0.3">
      <c r="A111" s="209"/>
      <c r="B111" s="210" t="s">
        <v>125</v>
      </c>
      <c r="C111" s="211">
        <v>2</v>
      </c>
      <c r="D111" s="68"/>
      <c r="E111" s="68"/>
      <c r="F111" s="68"/>
      <c r="G111" s="193"/>
      <c r="H111" s="62"/>
      <c r="I111" s="60"/>
      <c r="J111" s="60"/>
      <c r="K111" s="62"/>
      <c r="L111" s="60"/>
    </row>
    <row r="112" spans="1:12" x14ac:dyDescent="0.3">
      <c r="A112" s="465"/>
      <c r="B112" s="210" t="s">
        <v>126</v>
      </c>
      <c r="C112" s="211">
        <v>15</v>
      </c>
      <c r="D112" s="68"/>
      <c r="E112" s="68"/>
      <c r="F112" s="68"/>
      <c r="G112" s="193"/>
      <c r="H112" s="62"/>
      <c r="I112" s="63"/>
      <c r="J112" s="63"/>
      <c r="K112" s="62"/>
      <c r="L112" s="63"/>
    </row>
    <row r="113" spans="1:12" x14ac:dyDescent="0.3">
      <c r="A113" s="465"/>
      <c r="B113" s="210" t="s">
        <v>132</v>
      </c>
      <c r="C113" s="211">
        <v>10</v>
      </c>
      <c r="D113" s="68"/>
      <c r="E113" s="68"/>
      <c r="F113" s="68"/>
      <c r="G113" s="193"/>
      <c r="H113" s="62"/>
      <c r="I113" s="63"/>
      <c r="J113" s="63"/>
      <c r="K113" s="62"/>
      <c r="L113" s="63"/>
    </row>
    <row r="114" spans="1:12" x14ac:dyDescent="0.3">
      <c r="A114" s="465"/>
      <c r="B114" s="210" t="s">
        <v>127</v>
      </c>
      <c r="C114" s="211">
        <v>1</v>
      </c>
      <c r="D114" s="68"/>
      <c r="E114" s="68"/>
      <c r="F114" s="68"/>
      <c r="G114" s="193"/>
      <c r="H114" s="62"/>
      <c r="I114" s="63"/>
      <c r="J114" s="63"/>
      <c r="K114" s="62"/>
      <c r="L114" s="63"/>
    </row>
    <row r="115" spans="1:12" x14ac:dyDescent="0.3">
      <c r="A115" s="465"/>
      <c r="B115" s="192"/>
      <c r="C115" s="68"/>
      <c r="D115" s="68"/>
      <c r="E115" s="68"/>
      <c r="F115" s="68"/>
      <c r="G115" s="193"/>
      <c r="H115" s="62"/>
      <c r="I115" s="63"/>
      <c r="J115" s="63"/>
      <c r="K115" s="62"/>
      <c r="L115" s="63"/>
    </row>
    <row r="116" spans="1:12" ht="28.8" x14ac:dyDescent="0.3">
      <c r="A116" s="465"/>
      <c r="B116" s="194" t="s">
        <v>86</v>
      </c>
      <c r="C116" s="194" t="s">
        <v>87</v>
      </c>
      <c r="D116" s="194" t="s">
        <v>122</v>
      </c>
      <c r="E116" s="194" t="s">
        <v>121</v>
      </c>
      <c r="F116" s="194" t="s">
        <v>128</v>
      </c>
      <c r="G116" s="195" t="s">
        <v>123</v>
      </c>
      <c r="H116" s="67"/>
      <c r="I116" s="63"/>
      <c r="J116" s="63"/>
      <c r="K116" s="67"/>
      <c r="L116" s="63"/>
    </row>
    <row r="117" spans="1:12" x14ac:dyDescent="0.3">
      <c r="A117" s="465"/>
      <c r="B117" s="68" t="s">
        <v>104</v>
      </c>
      <c r="C117" s="196" t="s">
        <v>95</v>
      </c>
      <c r="D117" s="197">
        <f>[19]UC!D26</f>
        <v>10</v>
      </c>
      <c r="E117" s="197">
        <f>C113</f>
        <v>10</v>
      </c>
      <c r="F117" s="68"/>
      <c r="G117" s="198">
        <f>D117*E117</f>
        <v>100</v>
      </c>
      <c r="H117" s="67"/>
      <c r="I117" s="63"/>
      <c r="J117" s="63"/>
      <c r="K117" s="67"/>
      <c r="L117" s="63"/>
    </row>
    <row r="118" spans="1:12" x14ac:dyDescent="0.3">
      <c r="A118" s="465"/>
      <c r="B118" s="68" t="s">
        <v>105</v>
      </c>
      <c r="C118" s="196" t="s">
        <v>106</v>
      </c>
      <c r="D118" s="197">
        <f>[19]UC!D27</f>
        <v>60</v>
      </c>
      <c r="E118" s="197">
        <f>C113</f>
        <v>10</v>
      </c>
      <c r="F118" s="68">
        <f>C111</f>
        <v>2</v>
      </c>
      <c r="G118" s="198">
        <f>D118*E118*F118</f>
        <v>1200</v>
      </c>
      <c r="H118" s="1"/>
      <c r="I118" s="64"/>
      <c r="J118" s="63"/>
      <c r="K118" s="1"/>
    </row>
    <row r="119" spans="1:12" x14ac:dyDescent="0.3">
      <c r="A119" s="465"/>
      <c r="B119" s="68" t="s">
        <v>107</v>
      </c>
      <c r="C119" s="196" t="s">
        <v>108</v>
      </c>
      <c r="D119" s="197">
        <f>[19]UC!D28</f>
        <v>10</v>
      </c>
      <c r="E119" s="197">
        <f>C112+C114</f>
        <v>16</v>
      </c>
      <c r="F119" s="68">
        <f>C111</f>
        <v>2</v>
      </c>
      <c r="G119" s="198">
        <f>D119*E119*F119</f>
        <v>320</v>
      </c>
      <c r="H119" s="1"/>
      <c r="I119" s="62"/>
      <c r="J119" s="62"/>
      <c r="K119" s="1"/>
    </row>
    <row r="120" spans="1:12" x14ac:dyDescent="0.3">
      <c r="A120" s="465"/>
      <c r="B120" s="68" t="s">
        <v>109</v>
      </c>
      <c r="C120" s="196" t="s">
        <v>108</v>
      </c>
      <c r="D120" s="197">
        <f>[19]UC!D29</f>
        <v>80</v>
      </c>
      <c r="E120" s="197">
        <f>C114</f>
        <v>1</v>
      </c>
      <c r="F120" s="68">
        <f>C111</f>
        <v>2</v>
      </c>
      <c r="G120" s="198">
        <f>D120*E120*F120</f>
        <v>160</v>
      </c>
      <c r="H120" s="1"/>
      <c r="I120" s="62"/>
      <c r="J120" s="62"/>
      <c r="K120" s="1"/>
    </row>
    <row r="121" spans="1:12" x14ac:dyDescent="0.3">
      <c r="A121" s="465"/>
      <c r="B121" s="68" t="s">
        <v>110</v>
      </c>
      <c r="C121" s="196" t="s">
        <v>111</v>
      </c>
      <c r="D121" s="197">
        <f>[19]UC!D30</f>
        <v>5</v>
      </c>
      <c r="E121" s="197">
        <f>C112</f>
        <v>15</v>
      </c>
      <c r="F121" s="68"/>
      <c r="G121" s="198">
        <f>D121*E121</f>
        <v>75</v>
      </c>
      <c r="H121" s="1"/>
      <c r="I121" s="1"/>
      <c r="J121" s="1"/>
      <c r="K121" s="1"/>
    </row>
    <row r="122" spans="1:12" x14ac:dyDescent="0.3">
      <c r="A122" s="465"/>
      <c r="B122" s="68" t="s">
        <v>112</v>
      </c>
      <c r="C122" s="196" t="s">
        <v>99</v>
      </c>
      <c r="D122" s="197">
        <f>[19]UC!D31</f>
        <v>20</v>
      </c>
      <c r="E122" s="197">
        <v>1</v>
      </c>
      <c r="F122" s="68">
        <f>C111</f>
        <v>2</v>
      </c>
      <c r="G122" s="198">
        <f>D122*E122*F122</f>
        <v>40</v>
      </c>
    </row>
    <row r="123" spans="1:12" x14ac:dyDescent="0.3">
      <c r="A123" s="465"/>
      <c r="B123" s="68" t="s">
        <v>38</v>
      </c>
      <c r="C123" s="196" t="s">
        <v>103</v>
      </c>
      <c r="D123" s="199">
        <f>[19]UC!D32</f>
        <v>0.05</v>
      </c>
      <c r="E123" s="68">
        <v>1</v>
      </c>
      <c r="F123" s="68"/>
      <c r="G123" s="200">
        <f>SUM(G117:G122)*D123</f>
        <v>94.75</v>
      </c>
      <c r="H123" s="62"/>
      <c r="I123" s="62"/>
      <c r="J123" s="62"/>
    </row>
    <row r="124" spans="1:12" ht="15" thickBot="1" x14ac:dyDescent="0.35">
      <c r="A124" s="468"/>
      <c r="B124" s="202" t="s">
        <v>0</v>
      </c>
      <c r="C124" s="203"/>
      <c r="D124" s="203"/>
      <c r="E124" s="203"/>
      <c r="F124" s="203"/>
      <c r="G124" s="204">
        <f>ROUND(SUM(G117:G123),-2)</f>
        <v>2000</v>
      </c>
      <c r="H124" s="62"/>
      <c r="I124" s="62"/>
      <c r="J124" s="62"/>
    </row>
    <row r="125" spans="1:12" x14ac:dyDescent="0.3">
      <c r="A125" s="469"/>
      <c r="B125" s="470"/>
      <c r="C125" s="470"/>
      <c r="D125" s="470"/>
      <c r="E125" s="470"/>
      <c r="F125" s="470"/>
      <c r="G125" s="470"/>
      <c r="H125" s="62"/>
      <c r="I125" s="62"/>
      <c r="J125" s="62"/>
    </row>
    <row r="126" spans="1:12" ht="15" thickBot="1" x14ac:dyDescent="0.35">
      <c r="A126" s="469"/>
      <c r="B126" s="470"/>
      <c r="C126" s="470"/>
      <c r="D126" s="470"/>
      <c r="E126" s="470"/>
      <c r="F126" s="470"/>
      <c r="G126" s="470"/>
      <c r="H126" s="62"/>
      <c r="I126" s="62"/>
      <c r="J126" s="62"/>
    </row>
    <row r="127" spans="1:12" x14ac:dyDescent="0.3">
      <c r="A127" s="206" t="e">
        <f>'[19]TSP Summary Budget'!A40</f>
        <v>#REF!</v>
      </c>
      <c r="B127" s="207" t="str">
        <f>'[19]TSP Summary Budget'!B40</f>
        <v>Training of MoLHSA/NCDC staff in SHA production</v>
      </c>
      <c r="C127" s="189"/>
      <c r="D127" s="189"/>
      <c r="E127" s="189"/>
      <c r="F127" s="189"/>
      <c r="G127" s="190"/>
    </row>
    <row r="128" spans="1:12" x14ac:dyDescent="0.3">
      <c r="A128" s="465"/>
      <c r="B128" s="192"/>
      <c r="C128" s="68"/>
      <c r="D128" s="68"/>
      <c r="E128" s="68"/>
      <c r="F128" s="68"/>
      <c r="G128" s="193"/>
    </row>
    <row r="129" spans="1:10" x14ac:dyDescent="0.3">
      <c r="A129" s="215" t="s">
        <v>199</v>
      </c>
      <c r="B129" s="208" t="s">
        <v>198</v>
      </c>
      <c r="C129" s="68"/>
      <c r="D129" s="68"/>
      <c r="E129" s="68"/>
      <c r="F129" s="68"/>
      <c r="G129" s="193"/>
    </row>
    <row r="130" spans="1:10" x14ac:dyDescent="0.3">
      <c r="A130" s="465"/>
      <c r="B130" s="192"/>
      <c r="C130" s="68"/>
      <c r="D130" s="68"/>
      <c r="E130" s="68"/>
      <c r="F130" s="68"/>
      <c r="G130" s="193"/>
    </row>
    <row r="131" spans="1:10" x14ac:dyDescent="0.3">
      <c r="A131" s="209"/>
      <c r="B131" s="210" t="s">
        <v>125</v>
      </c>
      <c r="C131" s="211">
        <v>2</v>
      </c>
      <c r="D131" s="68"/>
      <c r="E131" s="68"/>
      <c r="F131" s="68"/>
      <c r="G131" s="193"/>
    </row>
    <row r="132" spans="1:10" x14ac:dyDescent="0.3">
      <c r="A132" s="465"/>
      <c r="B132" s="210" t="s">
        <v>126</v>
      </c>
      <c r="C132" s="211">
        <v>20</v>
      </c>
      <c r="D132" s="68"/>
      <c r="E132" s="68"/>
      <c r="F132" s="68"/>
      <c r="G132" s="193"/>
    </row>
    <row r="133" spans="1:10" x14ac:dyDescent="0.3">
      <c r="A133" s="465"/>
      <c r="B133" s="210" t="s">
        <v>129</v>
      </c>
      <c r="C133" s="211">
        <v>14</v>
      </c>
      <c r="D133" s="68"/>
      <c r="E133" s="68"/>
      <c r="F133" s="68"/>
      <c r="G133" s="193"/>
    </row>
    <row r="134" spans="1:10" x14ac:dyDescent="0.3">
      <c r="A134" s="465"/>
      <c r="B134" s="210" t="s">
        <v>127</v>
      </c>
      <c r="C134" s="211">
        <v>2</v>
      </c>
      <c r="D134" s="68"/>
      <c r="E134" s="68"/>
      <c r="F134" s="68"/>
      <c r="G134" s="193"/>
    </row>
    <row r="135" spans="1:10" x14ac:dyDescent="0.3">
      <c r="A135" s="465"/>
      <c r="B135" s="192"/>
      <c r="C135" s="68"/>
      <c r="D135" s="68"/>
      <c r="E135" s="68"/>
      <c r="F135" s="68"/>
      <c r="G135" s="193"/>
    </row>
    <row r="136" spans="1:10" ht="28.8" x14ac:dyDescent="0.3">
      <c r="A136" s="465"/>
      <c r="B136" s="194" t="s">
        <v>86</v>
      </c>
      <c r="C136" s="194" t="s">
        <v>87</v>
      </c>
      <c r="D136" s="194" t="s">
        <v>122</v>
      </c>
      <c r="E136" s="194" t="s">
        <v>121</v>
      </c>
      <c r="F136" s="194" t="s">
        <v>128</v>
      </c>
      <c r="G136" s="195" t="s">
        <v>123</v>
      </c>
    </row>
    <row r="137" spans="1:10" x14ac:dyDescent="0.3">
      <c r="A137" s="465"/>
      <c r="B137" s="68" t="s">
        <v>104</v>
      </c>
      <c r="C137" s="196" t="s">
        <v>95</v>
      </c>
      <c r="D137" s="197">
        <f>[19]UC!D17</f>
        <v>20</v>
      </c>
      <c r="E137" s="197">
        <f>C133</f>
        <v>14</v>
      </c>
      <c r="F137" s="68"/>
      <c r="G137" s="198">
        <f>D137*E137</f>
        <v>280</v>
      </c>
      <c r="H137" s="62"/>
      <c r="I137" s="62"/>
      <c r="J137" s="62"/>
    </row>
    <row r="138" spans="1:10" x14ac:dyDescent="0.3">
      <c r="A138" s="465"/>
      <c r="B138" s="68" t="s">
        <v>105</v>
      </c>
      <c r="C138" s="196" t="s">
        <v>106</v>
      </c>
      <c r="D138" s="197">
        <f>[19]UC!D18</f>
        <v>60</v>
      </c>
      <c r="E138" s="197">
        <f>C133</f>
        <v>14</v>
      </c>
      <c r="F138" s="68">
        <f>C131</f>
        <v>2</v>
      </c>
      <c r="G138" s="198">
        <f>D138*E138*F138</f>
        <v>1680</v>
      </c>
      <c r="H138" s="62"/>
      <c r="I138" s="62"/>
      <c r="J138" s="62"/>
    </row>
    <row r="139" spans="1:10" x14ac:dyDescent="0.3">
      <c r="A139" s="465"/>
      <c r="B139" s="68" t="s">
        <v>107</v>
      </c>
      <c r="C139" s="196" t="s">
        <v>108</v>
      </c>
      <c r="D139" s="197">
        <f>[19]UC!D19</f>
        <v>12</v>
      </c>
      <c r="E139" s="197">
        <f>C132+C134</f>
        <v>22</v>
      </c>
      <c r="F139" s="68">
        <f>C131</f>
        <v>2</v>
      </c>
      <c r="G139" s="198">
        <f>D139*E139*F139</f>
        <v>528</v>
      </c>
      <c r="H139" s="62"/>
      <c r="I139" s="62"/>
      <c r="J139" s="62"/>
    </row>
    <row r="140" spans="1:10" x14ac:dyDescent="0.3">
      <c r="A140" s="465"/>
      <c r="B140" s="68" t="s">
        <v>109</v>
      </c>
      <c r="C140" s="196" t="s">
        <v>108</v>
      </c>
      <c r="D140" s="197">
        <f>[19]UC!D20</f>
        <v>80</v>
      </c>
      <c r="E140" s="197">
        <f>C134</f>
        <v>2</v>
      </c>
      <c r="F140" s="68">
        <f>C131</f>
        <v>2</v>
      </c>
      <c r="G140" s="198">
        <f>D140*E140*F140</f>
        <v>320</v>
      </c>
      <c r="H140" s="62"/>
      <c r="I140" s="62"/>
      <c r="J140" s="62"/>
    </row>
    <row r="141" spans="1:10" x14ac:dyDescent="0.3">
      <c r="A141" s="465"/>
      <c r="B141" s="68" t="s">
        <v>110</v>
      </c>
      <c r="C141" s="196" t="s">
        <v>111</v>
      </c>
      <c r="D141" s="197">
        <f>[19]UC!D21</f>
        <v>8</v>
      </c>
      <c r="E141" s="197">
        <f>C132</f>
        <v>20</v>
      </c>
      <c r="F141" s="68"/>
      <c r="G141" s="198">
        <f>D141*E141</f>
        <v>160</v>
      </c>
    </row>
    <row r="142" spans="1:10" x14ac:dyDescent="0.3">
      <c r="A142" s="465"/>
      <c r="B142" s="68" t="s">
        <v>112</v>
      </c>
      <c r="C142" s="196" t="s">
        <v>99</v>
      </c>
      <c r="D142" s="197">
        <f>[19]UC!D22</f>
        <v>30</v>
      </c>
      <c r="E142" s="197">
        <v>1</v>
      </c>
      <c r="F142" s="68">
        <f>C131+1</f>
        <v>3</v>
      </c>
      <c r="G142" s="198">
        <f>D142*E142*F142</f>
        <v>90</v>
      </c>
    </row>
    <row r="143" spans="1:10" x14ac:dyDescent="0.3">
      <c r="A143" s="465"/>
      <c r="B143" s="68" t="s">
        <v>38</v>
      </c>
      <c r="C143" s="196" t="s">
        <v>103</v>
      </c>
      <c r="D143" s="199">
        <f>[19]UC!D23</f>
        <v>0.05</v>
      </c>
      <c r="E143" s="68">
        <v>1</v>
      </c>
      <c r="F143" s="68"/>
      <c r="G143" s="200">
        <f>SUM(G137:G142)*D143</f>
        <v>152.9</v>
      </c>
    </row>
    <row r="144" spans="1:10" x14ac:dyDescent="0.3">
      <c r="A144" s="465"/>
      <c r="B144" s="213" t="s">
        <v>0</v>
      </c>
      <c r="C144" s="68"/>
      <c r="D144" s="68"/>
      <c r="E144" s="68"/>
      <c r="F144" s="68"/>
      <c r="G144" s="214">
        <f>ROUND(SUM(G137:G143),-2)</f>
        <v>3200</v>
      </c>
    </row>
    <row r="145" spans="1:12" x14ac:dyDescent="0.3">
      <c r="A145" s="465"/>
      <c r="B145" s="466"/>
      <c r="C145" s="466"/>
      <c r="D145" s="466"/>
      <c r="E145" s="466"/>
      <c r="F145" s="466"/>
      <c r="G145" s="467"/>
    </row>
    <row r="146" spans="1:12" x14ac:dyDescent="0.3">
      <c r="A146" s="215" t="s">
        <v>200</v>
      </c>
      <c r="B146" s="208" t="s">
        <v>197</v>
      </c>
      <c r="C146" s="68"/>
      <c r="D146" s="68"/>
      <c r="E146" s="68"/>
      <c r="F146" s="68"/>
      <c r="G146" s="193"/>
    </row>
    <row r="147" spans="1:12" x14ac:dyDescent="0.3">
      <c r="A147" s="465"/>
      <c r="B147" s="192"/>
      <c r="C147" s="68"/>
      <c r="D147" s="68"/>
      <c r="E147" s="68"/>
      <c r="F147" s="68"/>
      <c r="G147" s="193"/>
    </row>
    <row r="148" spans="1:12" x14ac:dyDescent="0.3">
      <c r="A148" s="209"/>
      <c r="B148" s="210" t="s">
        <v>125</v>
      </c>
      <c r="C148" s="211">
        <v>2</v>
      </c>
      <c r="D148" s="68"/>
      <c r="E148" s="68"/>
      <c r="F148" s="68"/>
      <c r="G148" s="193"/>
    </row>
    <row r="149" spans="1:12" x14ac:dyDescent="0.3">
      <c r="A149" s="465"/>
      <c r="B149" s="210" t="s">
        <v>126</v>
      </c>
      <c r="C149" s="211">
        <v>15</v>
      </c>
      <c r="D149" s="68"/>
      <c r="E149" s="68"/>
      <c r="F149" s="68"/>
      <c r="G149" s="193"/>
    </row>
    <row r="150" spans="1:12" x14ac:dyDescent="0.3">
      <c r="A150" s="465"/>
      <c r="B150" s="210" t="s">
        <v>132</v>
      </c>
      <c r="C150" s="211">
        <v>10</v>
      </c>
      <c r="D150" s="68"/>
      <c r="E150" s="68"/>
      <c r="F150" s="68"/>
      <c r="G150" s="193"/>
    </row>
    <row r="151" spans="1:12" x14ac:dyDescent="0.3">
      <c r="A151" s="465"/>
      <c r="B151" s="210" t="s">
        <v>127</v>
      </c>
      <c r="C151" s="211">
        <v>1</v>
      </c>
      <c r="D151" s="68"/>
      <c r="E151" s="68"/>
      <c r="F151" s="68"/>
      <c r="G151" s="193"/>
      <c r="H151" s="62"/>
      <c r="I151" s="62"/>
      <c r="J151" s="62"/>
      <c r="K151" s="62"/>
      <c r="L151" s="62"/>
    </row>
    <row r="152" spans="1:12" x14ac:dyDescent="0.3">
      <c r="A152" s="465"/>
      <c r="B152" s="192"/>
      <c r="C152" s="68"/>
      <c r="D152" s="68"/>
      <c r="E152" s="68"/>
      <c r="F152" s="68"/>
      <c r="G152" s="193"/>
      <c r="H152" s="62"/>
      <c r="I152" s="62"/>
      <c r="J152" s="62"/>
      <c r="K152" s="62"/>
      <c r="L152" s="62"/>
    </row>
    <row r="153" spans="1:12" ht="28.8" x14ac:dyDescent="0.3">
      <c r="A153" s="465"/>
      <c r="B153" s="194" t="s">
        <v>86</v>
      </c>
      <c r="C153" s="194" t="s">
        <v>87</v>
      </c>
      <c r="D153" s="194" t="s">
        <v>122</v>
      </c>
      <c r="E153" s="194" t="s">
        <v>121</v>
      </c>
      <c r="F153" s="194" t="s">
        <v>128</v>
      </c>
      <c r="G153" s="195" t="s">
        <v>123</v>
      </c>
    </row>
    <row r="154" spans="1:12" x14ac:dyDescent="0.3">
      <c r="A154" s="465"/>
      <c r="B154" s="68" t="s">
        <v>104</v>
      </c>
      <c r="C154" s="196" t="s">
        <v>95</v>
      </c>
      <c r="D154" s="197">
        <f>[19]UC!D26</f>
        <v>10</v>
      </c>
      <c r="E154" s="197">
        <f>C150</f>
        <v>10</v>
      </c>
      <c r="F154" s="68"/>
      <c r="G154" s="198">
        <f>D154*E154</f>
        <v>100</v>
      </c>
    </row>
    <row r="155" spans="1:12" x14ac:dyDescent="0.3">
      <c r="A155" s="465"/>
      <c r="B155" s="68" t="s">
        <v>105</v>
      </c>
      <c r="C155" s="196" t="s">
        <v>106</v>
      </c>
      <c r="D155" s="197">
        <f>[19]UC!D27</f>
        <v>60</v>
      </c>
      <c r="E155" s="197">
        <f>C150</f>
        <v>10</v>
      </c>
      <c r="F155" s="68">
        <f>C148</f>
        <v>2</v>
      </c>
      <c r="G155" s="198">
        <f>D155*E155*F155</f>
        <v>1200</v>
      </c>
      <c r="H155" s="62"/>
      <c r="I155" s="62"/>
      <c r="J155" s="62"/>
      <c r="K155" s="62"/>
      <c r="L155" s="62"/>
    </row>
    <row r="156" spans="1:12" x14ac:dyDescent="0.3">
      <c r="A156" s="465"/>
      <c r="B156" s="68" t="s">
        <v>107</v>
      </c>
      <c r="C156" s="196" t="s">
        <v>108</v>
      </c>
      <c r="D156" s="197">
        <f>[19]UC!D28</f>
        <v>10</v>
      </c>
      <c r="E156" s="197">
        <f>C149+C151</f>
        <v>16</v>
      </c>
      <c r="F156" s="68">
        <f>C148</f>
        <v>2</v>
      </c>
      <c r="G156" s="198">
        <f>D156*E156*F156</f>
        <v>320</v>
      </c>
      <c r="H156" s="62"/>
      <c r="I156" s="62"/>
      <c r="J156" s="62"/>
      <c r="K156" s="62"/>
      <c r="L156" s="62"/>
    </row>
    <row r="157" spans="1:12" x14ac:dyDescent="0.3">
      <c r="A157" s="465"/>
      <c r="B157" s="68" t="s">
        <v>109</v>
      </c>
      <c r="C157" s="196" t="s">
        <v>108</v>
      </c>
      <c r="D157" s="197">
        <f>[19]UC!D29</f>
        <v>80</v>
      </c>
      <c r="E157" s="197">
        <f>C151</f>
        <v>1</v>
      </c>
      <c r="F157" s="68">
        <f>C148</f>
        <v>2</v>
      </c>
      <c r="G157" s="198">
        <f>D157*E157*F157</f>
        <v>160</v>
      </c>
      <c r="H157" s="62"/>
      <c r="I157" s="62"/>
      <c r="J157" s="62"/>
      <c r="K157" s="62"/>
      <c r="L157" s="62"/>
    </row>
    <row r="158" spans="1:12" x14ac:dyDescent="0.3">
      <c r="A158" s="465"/>
      <c r="B158" s="68" t="s">
        <v>110</v>
      </c>
      <c r="C158" s="196" t="s">
        <v>111</v>
      </c>
      <c r="D158" s="197">
        <f>[19]UC!D30</f>
        <v>5</v>
      </c>
      <c r="E158" s="197">
        <f>C149</f>
        <v>15</v>
      </c>
      <c r="F158" s="68"/>
      <c r="G158" s="198">
        <f>D158*E158</f>
        <v>75</v>
      </c>
      <c r="H158" s="62"/>
      <c r="I158" s="62"/>
      <c r="J158" s="62"/>
      <c r="K158" s="62"/>
      <c r="L158" s="62"/>
    </row>
    <row r="159" spans="1:12" x14ac:dyDescent="0.3">
      <c r="A159" s="465"/>
      <c r="B159" s="68" t="s">
        <v>112</v>
      </c>
      <c r="C159" s="196" t="s">
        <v>99</v>
      </c>
      <c r="D159" s="197">
        <f>[19]UC!D31</f>
        <v>20</v>
      </c>
      <c r="E159" s="197">
        <v>1</v>
      </c>
      <c r="F159" s="68">
        <f>C148+1</f>
        <v>3</v>
      </c>
      <c r="G159" s="198">
        <f>D159*E159*F159</f>
        <v>60</v>
      </c>
      <c r="H159" s="62"/>
      <c r="I159" s="62"/>
      <c r="J159" s="62"/>
      <c r="K159" s="62"/>
      <c r="L159" s="62"/>
    </row>
    <row r="160" spans="1:12" x14ac:dyDescent="0.3">
      <c r="A160" s="465"/>
      <c r="B160" s="68" t="s">
        <v>38</v>
      </c>
      <c r="C160" s="196" t="s">
        <v>103</v>
      </c>
      <c r="D160" s="199">
        <f>[19]UC!D32</f>
        <v>0.05</v>
      </c>
      <c r="E160" s="68">
        <v>1</v>
      </c>
      <c r="F160" s="68"/>
      <c r="G160" s="200">
        <f>SUM(G154:G159)*D160</f>
        <v>95.75</v>
      </c>
      <c r="H160" s="62"/>
    </row>
    <row r="161" spans="1:12" ht="15" thickBot="1" x14ac:dyDescent="0.35">
      <c r="A161" s="468"/>
      <c r="B161" s="202" t="s">
        <v>0</v>
      </c>
      <c r="C161" s="203"/>
      <c r="D161" s="203"/>
      <c r="E161" s="203"/>
      <c r="F161" s="203"/>
      <c r="G161" s="204">
        <f>ROUND(SUM(G154:G160),-2)</f>
        <v>2000</v>
      </c>
      <c r="H161" s="62"/>
    </row>
    <row r="162" spans="1:12" ht="15" thickBot="1" x14ac:dyDescent="0.35">
      <c r="A162" s="469"/>
      <c r="B162" s="470"/>
      <c r="C162" s="470"/>
      <c r="D162" s="470"/>
      <c r="E162" s="470"/>
      <c r="F162" s="470"/>
      <c r="G162" s="470"/>
      <c r="H162" s="62"/>
    </row>
    <row r="163" spans="1:12" x14ac:dyDescent="0.3">
      <c r="A163" s="206" t="str">
        <f>'[19]TSP Summary Budget'!A151</f>
        <v>3.1.3</v>
      </c>
      <c r="B163" s="207" t="str">
        <f>'[19]TSP Summary Budget'!B151</f>
        <v xml:space="preserve">Training and attendance of international TB events abroad </v>
      </c>
      <c r="C163" s="189"/>
      <c r="D163" s="189"/>
      <c r="E163" s="189"/>
      <c r="F163" s="190"/>
      <c r="G163" s="68"/>
      <c r="H163" s="62"/>
    </row>
    <row r="164" spans="1:12" x14ac:dyDescent="0.3">
      <c r="A164" s="465"/>
      <c r="B164" s="192"/>
      <c r="C164" s="68"/>
      <c r="D164" s="68"/>
      <c r="E164" s="68"/>
      <c r="F164" s="193"/>
      <c r="G164" s="68"/>
      <c r="H164" s="62"/>
    </row>
    <row r="165" spans="1:12" x14ac:dyDescent="0.3">
      <c r="A165" s="465"/>
      <c r="B165" s="208" t="s">
        <v>201</v>
      </c>
      <c r="C165" s="68"/>
      <c r="D165" s="68"/>
      <c r="E165" s="68"/>
      <c r="F165" s="193"/>
      <c r="G165" s="68"/>
      <c r="H165" s="62"/>
    </row>
    <row r="166" spans="1:12" x14ac:dyDescent="0.3">
      <c r="A166" s="465"/>
      <c r="B166" s="226"/>
      <c r="C166" s="68"/>
      <c r="D166" s="68"/>
      <c r="E166" s="68"/>
      <c r="F166" s="193"/>
      <c r="G166" s="68"/>
      <c r="H166" s="62"/>
    </row>
    <row r="167" spans="1:12" ht="28.8" x14ac:dyDescent="0.3">
      <c r="A167" s="465"/>
      <c r="B167" s="194" t="s">
        <v>86</v>
      </c>
      <c r="C167" s="194" t="s">
        <v>87</v>
      </c>
      <c r="D167" s="194" t="s">
        <v>122</v>
      </c>
      <c r="E167" s="194" t="s">
        <v>121</v>
      </c>
      <c r="F167" s="195" t="s">
        <v>123</v>
      </c>
      <c r="G167" s="68"/>
      <c r="H167" s="62"/>
    </row>
    <row r="168" spans="1:12" x14ac:dyDescent="0.3">
      <c r="A168" s="465"/>
      <c r="B168" s="68" t="s">
        <v>94</v>
      </c>
      <c r="C168" s="196" t="s">
        <v>95</v>
      </c>
      <c r="D168" s="197">
        <f>[19]UC!D35</f>
        <v>800</v>
      </c>
      <c r="E168" s="197">
        <v>1</v>
      </c>
      <c r="F168" s="198">
        <f t="shared" ref="F168:F173" si="1">D168*E168</f>
        <v>800</v>
      </c>
      <c r="G168" s="68"/>
      <c r="H168" s="62"/>
    </row>
    <row r="169" spans="1:12" x14ac:dyDescent="0.3">
      <c r="A169" s="465"/>
      <c r="B169" s="68" t="s">
        <v>114</v>
      </c>
      <c r="C169" s="196" t="s">
        <v>115</v>
      </c>
      <c r="D169" s="197">
        <f>[19]UC!D36</f>
        <v>160</v>
      </c>
      <c r="E169" s="197">
        <v>4</v>
      </c>
      <c r="F169" s="198">
        <f t="shared" si="1"/>
        <v>640</v>
      </c>
      <c r="G169" s="68"/>
    </row>
    <row r="170" spans="1:12" x14ac:dyDescent="0.3">
      <c r="A170" s="465"/>
      <c r="B170" s="68" t="s">
        <v>116</v>
      </c>
      <c r="C170" s="196" t="s">
        <v>99</v>
      </c>
      <c r="D170" s="197">
        <f>[19]UC!D37</f>
        <v>80</v>
      </c>
      <c r="E170" s="197">
        <f>E169+1</f>
        <v>5</v>
      </c>
      <c r="F170" s="198">
        <f t="shared" si="1"/>
        <v>400</v>
      </c>
      <c r="G170" s="68"/>
      <c r="H170" s="62"/>
      <c r="I170" s="62"/>
      <c r="J170" s="62"/>
      <c r="K170" s="62"/>
      <c r="L170" s="62"/>
    </row>
    <row r="171" spans="1:12" x14ac:dyDescent="0.3">
      <c r="A171" s="465"/>
      <c r="B171" s="68" t="s">
        <v>117</v>
      </c>
      <c r="C171" s="196" t="s">
        <v>118</v>
      </c>
      <c r="D171" s="197">
        <f>[19]UC!D38</f>
        <v>1500</v>
      </c>
      <c r="E171" s="197">
        <v>0</v>
      </c>
      <c r="F171" s="198">
        <f t="shared" si="1"/>
        <v>0</v>
      </c>
      <c r="G171" s="68"/>
      <c r="H171" s="62"/>
      <c r="I171" s="62"/>
      <c r="J171" s="62"/>
      <c r="K171" s="62"/>
      <c r="L171" s="62"/>
    </row>
    <row r="172" spans="1:12" x14ac:dyDescent="0.3">
      <c r="A172" s="465"/>
      <c r="B172" s="68" t="s">
        <v>119</v>
      </c>
      <c r="C172" s="196" t="s">
        <v>118</v>
      </c>
      <c r="D172" s="197">
        <f>[19]UC!D39</f>
        <v>30</v>
      </c>
      <c r="E172" s="197">
        <v>1</v>
      </c>
      <c r="F172" s="198">
        <f t="shared" si="1"/>
        <v>30</v>
      </c>
      <c r="G172" s="68"/>
    </row>
    <row r="173" spans="1:12" x14ac:dyDescent="0.3">
      <c r="A173" s="465"/>
      <c r="B173" s="68" t="s">
        <v>120</v>
      </c>
      <c r="C173" s="196" t="s">
        <v>118</v>
      </c>
      <c r="D173" s="197">
        <f>[19]UC!D40</f>
        <v>70</v>
      </c>
      <c r="E173" s="197">
        <v>1</v>
      </c>
      <c r="F173" s="198">
        <f t="shared" si="1"/>
        <v>70</v>
      </c>
      <c r="G173" s="68"/>
    </row>
    <row r="174" spans="1:12" x14ac:dyDescent="0.3">
      <c r="A174" s="465"/>
      <c r="B174" s="68" t="s">
        <v>38</v>
      </c>
      <c r="C174" s="196" t="s">
        <v>103</v>
      </c>
      <c r="D174" s="199">
        <f>[19]UC!D41</f>
        <v>0.05</v>
      </c>
      <c r="E174" s="68">
        <v>1</v>
      </c>
      <c r="F174" s="200">
        <f>SUM(F168:F173)*D174</f>
        <v>97</v>
      </c>
      <c r="G174" s="68"/>
      <c r="H174" s="62"/>
      <c r="I174" s="62"/>
      <c r="J174" s="62"/>
      <c r="K174" s="62"/>
      <c r="L174" s="62"/>
    </row>
    <row r="175" spans="1:12" ht="15" thickBot="1" x14ac:dyDescent="0.35">
      <c r="A175" s="468"/>
      <c r="B175" s="202" t="s">
        <v>0</v>
      </c>
      <c r="C175" s="203"/>
      <c r="D175" s="203"/>
      <c r="E175" s="203"/>
      <c r="F175" s="204">
        <f>ROUND(SUM(F168:F174),-2)</f>
        <v>2000</v>
      </c>
      <c r="G175" s="68"/>
      <c r="H175" s="62"/>
      <c r="I175" s="62"/>
      <c r="J175" s="62"/>
      <c r="K175" s="62"/>
      <c r="L175" s="62"/>
    </row>
    <row r="176" spans="1:12" ht="15" thickBot="1" x14ac:dyDescent="0.35">
      <c r="A176" s="469"/>
      <c r="B176" s="470"/>
      <c r="C176" s="470"/>
      <c r="D176" s="470"/>
      <c r="E176" s="470"/>
      <c r="F176" s="470"/>
      <c r="G176" s="470"/>
      <c r="H176" s="62"/>
      <c r="I176" s="62"/>
      <c r="J176" s="62"/>
      <c r="K176" s="62"/>
      <c r="L176" s="62"/>
    </row>
    <row r="177" spans="1:12" x14ac:dyDescent="0.3">
      <c r="A177" s="206" t="str">
        <f>'[19]TSP Summary Budget'!A152</f>
        <v>3.1.4</v>
      </c>
      <c r="B177" s="207" t="str">
        <f>'[19]TSP Summary Budget'!B152</f>
        <v xml:space="preserve">Training of health care managers in priority issues of TB control </v>
      </c>
      <c r="C177" s="189"/>
      <c r="D177" s="189"/>
      <c r="E177" s="189"/>
      <c r="F177" s="189"/>
      <c r="G177" s="190"/>
      <c r="H177" s="62"/>
      <c r="I177" s="62"/>
      <c r="J177" s="62"/>
      <c r="K177" s="62"/>
      <c r="L177" s="62"/>
    </row>
    <row r="178" spans="1:12" x14ac:dyDescent="0.3">
      <c r="A178" s="465"/>
      <c r="B178" s="192"/>
      <c r="C178" s="68"/>
      <c r="D178" s="68"/>
      <c r="E178" s="68"/>
      <c r="F178" s="68"/>
      <c r="G178" s="193"/>
      <c r="H178" s="62"/>
      <c r="I178" s="62"/>
      <c r="J178" s="62"/>
      <c r="K178" s="62"/>
      <c r="L178" s="62"/>
    </row>
    <row r="179" spans="1:12" x14ac:dyDescent="0.3">
      <c r="A179" s="471"/>
      <c r="B179" s="208" t="s">
        <v>198</v>
      </c>
      <c r="C179" s="68"/>
      <c r="D179" s="68"/>
      <c r="E179" s="68"/>
      <c r="F179" s="68"/>
      <c r="G179" s="193"/>
      <c r="H179" s="62"/>
    </row>
    <row r="180" spans="1:12" x14ac:dyDescent="0.3">
      <c r="A180" s="465"/>
      <c r="B180" s="192"/>
      <c r="C180" s="68"/>
      <c r="D180" s="68"/>
      <c r="E180" s="68"/>
      <c r="F180" s="68"/>
      <c r="G180" s="193"/>
      <c r="H180" s="62"/>
    </row>
    <row r="181" spans="1:12" x14ac:dyDescent="0.3">
      <c r="A181" s="209"/>
      <c r="B181" s="210" t="s">
        <v>125</v>
      </c>
      <c r="C181" s="211">
        <v>3</v>
      </c>
      <c r="D181" s="68"/>
      <c r="E181" s="68"/>
      <c r="F181" s="68"/>
      <c r="G181" s="193"/>
      <c r="H181" s="62"/>
    </row>
    <row r="182" spans="1:12" x14ac:dyDescent="0.3">
      <c r="A182" s="465"/>
      <c r="B182" s="210" t="s">
        <v>126</v>
      </c>
      <c r="C182" s="211">
        <v>20</v>
      </c>
      <c r="D182" s="68"/>
      <c r="E182" s="68"/>
      <c r="F182" s="68"/>
      <c r="G182" s="193"/>
      <c r="H182" s="62"/>
    </row>
    <row r="183" spans="1:12" x14ac:dyDescent="0.3">
      <c r="A183" s="465"/>
      <c r="B183" s="210" t="s">
        <v>129</v>
      </c>
      <c r="C183" s="211">
        <v>14</v>
      </c>
      <c r="D183" s="68"/>
      <c r="E183" s="68"/>
      <c r="F183" s="68"/>
      <c r="G183" s="193"/>
      <c r="H183" s="62"/>
    </row>
    <row r="184" spans="1:12" x14ac:dyDescent="0.3">
      <c r="A184" s="465"/>
      <c r="B184" s="210" t="s">
        <v>127</v>
      </c>
      <c r="C184" s="211">
        <v>4</v>
      </c>
      <c r="D184" s="68"/>
      <c r="E184" s="68"/>
      <c r="F184" s="68"/>
      <c r="G184" s="193"/>
      <c r="H184" s="62"/>
    </row>
    <row r="185" spans="1:12" x14ac:dyDescent="0.3">
      <c r="A185" s="465"/>
      <c r="B185" s="192"/>
      <c r="C185" s="68"/>
      <c r="D185" s="68"/>
      <c r="E185" s="68"/>
      <c r="F185" s="68"/>
      <c r="G185" s="193"/>
      <c r="H185" s="62"/>
    </row>
    <row r="186" spans="1:12" ht="28.8" x14ac:dyDescent="0.3">
      <c r="A186" s="465"/>
      <c r="B186" s="194" t="s">
        <v>86</v>
      </c>
      <c r="C186" s="194" t="s">
        <v>87</v>
      </c>
      <c r="D186" s="194" t="s">
        <v>122</v>
      </c>
      <c r="E186" s="194" t="s">
        <v>121</v>
      </c>
      <c r="F186" s="194" t="s">
        <v>128</v>
      </c>
      <c r="G186" s="195" t="s">
        <v>123</v>
      </c>
      <c r="H186" s="62"/>
    </row>
    <row r="187" spans="1:12" x14ac:dyDescent="0.3">
      <c r="A187" s="465"/>
      <c r="B187" s="68" t="s">
        <v>104</v>
      </c>
      <c r="C187" s="196" t="s">
        <v>95</v>
      </c>
      <c r="D187" s="197">
        <f>[19]UC!D17</f>
        <v>20</v>
      </c>
      <c r="E187" s="197">
        <f>C183</f>
        <v>14</v>
      </c>
      <c r="F187" s="68"/>
      <c r="G187" s="198">
        <f>D187*E187</f>
        <v>280</v>
      </c>
      <c r="H187" s="62"/>
    </row>
    <row r="188" spans="1:12" x14ac:dyDescent="0.3">
      <c r="A188" s="465"/>
      <c r="B188" s="68" t="s">
        <v>105</v>
      </c>
      <c r="C188" s="196" t="s">
        <v>106</v>
      </c>
      <c r="D188" s="197">
        <f>[19]UC!D18</f>
        <v>60</v>
      </c>
      <c r="E188" s="197">
        <f>C183</f>
        <v>14</v>
      </c>
      <c r="F188" s="68">
        <f>C181</f>
        <v>3</v>
      </c>
      <c r="G188" s="198">
        <f>D188*E188*F188</f>
        <v>2520</v>
      </c>
    </row>
    <row r="189" spans="1:12" x14ac:dyDescent="0.3">
      <c r="A189" s="465"/>
      <c r="B189" s="68" t="s">
        <v>107</v>
      </c>
      <c r="C189" s="196" t="s">
        <v>108</v>
      </c>
      <c r="D189" s="197">
        <f>[19]UC!D19</f>
        <v>12</v>
      </c>
      <c r="E189" s="197">
        <f>C182+C184</f>
        <v>24</v>
      </c>
      <c r="F189" s="68">
        <f>C181</f>
        <v>3</v>
      </c>
      <c r="G189" s="198">
        <f>D189*E189*F189</f>
        <v>864</v>
      </c>
    </row>
    <row r="190" spans="1:12" x14ac:dyDescent="0.3">
      <c r="A190" s="465"/>
      <c r="B190" s="68" t="s">
        <v>109</v>
      </c>
      <c r="C190" s="196" t="s">
        <v>108</v>
      </c>
      <c r="D190" s="197">
        <f>[19]UC!D20</f>
        <v>80</v>
      </c>
      <c r="E190" s="197">
        <f>C184</f>
        <v>4</v>
      </c>
      <c r="F190" s="68">
        <f>C181</f>
        <v>3</v>
      </c>
      <c r="G190" s="198">
        <f>D190*E190*F190</f>
        <v>960</v>
      </c>
    </row>
    <row r="191" spans="1:12" x14ac:dyDescent="0.3">
      <c r="A191" s="465"/>
      <c r="B191" s="68" t="s">
        <v>110</v>
      </c>
      <c r="C191" s="196" t="s">
        <v>111</v>
      </c>
      <c r="D191" s="197">
        <f>[19]UC!D21</f>
        <v>8</v>
      </c>
      <c r="E191" s="197">
        <f>C182</f>
        <v>20</v>
      </c>
      <c r="F191" s="68"/>
      <c r="G191" s="198">
        <f>D191*E191</f>
        <v>160</v>
      </c>
    </row>
    <row r="192" spans="1:12" x14ac:dyDescent="0.3">
      <c r="A192" s="465"/>
      <c r="B192" s="68" t="s">
        <v>112</v>
      </c>
      <c r="C192" s="196" t="s">
        <v>99</v>
      </c>
      <c r="D192" s="197">
        <f>[19]UC!D22</f>
        <v>30</v>
      </c>
      <c r="E192" s="197">
        <v>1</v>
      </c>
      <c r="F192" s="68">
        <f>C181+1</f>
        <v>4</v>
      </c>
      <c r="G192" s="198">
        <f>D192*E192*F192</f>
        <v>120</v>
      </c>
    </row>
    <row r="193" spans="1:12" x14ac:dyDescent="0.3">
      <c r="A193" s="465"/>
      <c r="B193" s="68" t="s">
        <v>38</v>
      </c>
      <c r="C193" s="196" t="s">
        <v>103</v>
      </c>
      <c r="D193" s="199">
        <f>[19]UC!D23</f>
        <v>0.05</v>
      </c>
      <c r="E193" s="68">
        <v>1</v>
      </c>
      <c r="F193" s="68"/>
      <c r="G193" s="200">
        <f>SUM(G187:G192)*D193</f>
        <v>245.20000000000002</v>
      </c>
    </row>
    <row r="194" spans="1:12" ht="15" thickBot="1" x14ac:dyDescent="0.35">
      <c r="A194" s="468"/>
      <c r="B194" s="202" t="s">
        <v>0</v>
      </c>
      <c r="C194" s="203"/>
      <c r="D194" s="203"/>
      <c r="E194" s="203"/>
      <c r="F194" s="203"/>
      <c r="G194" s="204">
        <f>ROUND(SUM(G187:G193),-2)</f>
        <v>5100</v>
      </c>
    </row>
    <row r="195" spans="1:12" ht="15" thickBot="1" x14ac:dyDescent="0.35">
      <c r="A195" s="469"/>
      <c r="B195" s="470"/>
      <c r="C195" s="470"/>
      <c r="D195" s="470"/>
      <c r="E195" s="470"/>
      <c r="F195" s="470"/>
      <c r="G195" s="470"/>
    </row>
    <row r="196" spans="1:12" x14ac:dyDescent="0.3">
      <c r="A196" s="206" t="str">
        <f>'[19]TSP Summary Budget'!A153</f>
        <v>3.1.5</v>
      </c>
      <c r="B196" s="207" t="str">
        <f>'[19]TSP Summary Budget'!B153</f>
        <v>TB management training of TB service staff: doctors</v>
      </c>
      <c r="C196" s="189"/>
      <c r="D196" s="189"/>
      <c r="E196" s="189"/>
      <c r="F196" s="189"/>
      <c r="G196" s="190"/>
    </row>
    <row r="197" spans="1:12" x14ac:dyDescent="0.3">
      <c r="A197" s="465"/>
      <c r="B197" s="192"/>
      <c r="C197" s="68"/>
      <c r="D197" s="68"/>
      <c r="E197" s="68"/>
      <c r="F197" s="68"/>
      <c r="G197" s="193"/>
    </row>
    <row r="198" spans="1:12" x14ac:dyDescent="0.3">
      <c r="A198" s="215" t="s">
        <v>199</v>
      </c>
      <c r="B198" s="208" t="s">
        <v>198</v>
      </c>
      <c r="C198" s="68"/>
      <c r="D198" s="68"/>
      <c r="E198" s="68"/>
      <c r="F198" s="68"/>
      <c r="G198" s="193"/>
    </row>
    <row r="199" spans="1:12" x14ac:dyDescent="0.3">
      <c r="A199" s="465"/>
      <c r="B199" s="192"/>
      <c r="C199" s="68"/>
      <c r="D199" s="68"/>
      <c r="E199" s="68"/>
      <c r="F199" s="68"/>
      <c r="G199" s="193"/>
    </row>
    <row r="200" spans="1:12" x14ac:dyDescent="0.3">
      <c r="A200" s="209"/>
      <c r="B200" s="210" t="s">
        <v>125</v>
      </c>
      <c r="C200" s="211">
        <v>3</v>
      </c>
      <c r="D200" s="68"/>
      <c r="E200" s="68"/>
      <c r="F200" s="68"/>
      <c r="G200" s="193"/>
    </row>
    <row r="201" spans="1:12" x14ac:dyDescent="0.3">
      <c r="A201" s="465"/>
      <c r="B201" s="210" t="s">
        <v>126</v>
      </c>
      <c r="C201" s="211">
        <v>20</v>
      </c>
      <c r="D201" s="68"/>
      <c r="E201" s="68"/>
      <c r="F201" s="68"/>
      <c r="G201" s="193"/>
    </row>
    <row r="202" spans="1:12" x14ac:dyDescent="0.3">
      <c r="A202" s="465"/>
      <c r="B202" s="210" t="s">
        <v>129</v>
      </c>
      <c r="C202" s="211">
        <v>12</v>
      </c>
      <c r="D202" s="68"/>
      <c r="E202" s="68"/>
      <c r="F202" s="68"/>
      <c r="G202" s="193"/>
    </row>
    <row r="203" spans="1:12" x14ac:dyDescent="0.3">
      <c r="A203" s="465"/>
      <c r="B203" s="210" t="s">
        <v>127</v>
      </c>
      <c r="C203" s="211">
        <v>3</v>
      </c>
      <c r="D203" s="68"/>
      <c r="E203" s="68"/>
      <c r="F203" s="68"/>
      <c r="G203" s="193"/>
    </row>
    <row r="204" spans="1:12" x14ac:dyDescent="0.3">
      <c r="A204" s="465"/>
      <c r="B204" s="192"/>
      <c r="C204" s="68"/>
      <c r="D204" s="68"/>
      <c r="E204" s="68"/>
      <c r="F204" s="68"/>
      <c r="G204" s="193"/>
    </row>
    <row r="205" spans="1:12" ht="28.8" x14ac:dyDescent="0.3">
      <c r="A205" s="465"/>
      <c r="B205" s="194" t="s">
        <v>86</v>
      </c>
      <c r="C205" s="194" t="s">
        <v>87</v>
      </c>
      <c r="D205" s="194" t="s">
        <v>122</v>
      </c>
      <c r="E205" s="194" t="s">
        <v>121</v>
      </c>
      <c r="F205" s="194" t="s">
        <v>128</v>
      </c>
      <c r="G205" s="195" t="s">
        <v>123</v>
      </c>
    </row>
    <row r="206" spans="1:12" x14ac:dyDescent="0.3">
      <c r="A206" s="465"/>
      <c r="B206" s="68" t="s">
        <v>104</v>
      </c>
      <c r="C206" s="196" t="s">
        <v>95</v>
      </c>
      <c r="D206" s="197">
        <f>[19]UC!D17</f>
        <v>20</v>
      </c>
      <c r="E206" s="197">
        <f>C202</f>
        <v>12</v>
      </c>
      <c r="F206" s="68"/>
      <c r="G206" s="198">
        <f>D206*E206</f>
        <v>240</v>
      </c>
      <c r="H206" s="62"/>
      <c r="I206" s="62"/>
      <c r="J206" s="62"/>
      <c r="K206" s="62"/>
      <c r="L206" s="62"/>
    </row>
    <row r="207" spans="1:12" x14ac:dyDescent="0.3">
      <c r="A207" s="465"/>
      <c r="B207" s="68" t="s">
        <v>105</v>
      </c>
      <c r="C207" s="196" t="s">
        <v>106</v>
      </c>
      <c r="D207" s="197">
        <f>[19]UC!D18</f>
        <v>60</v>
      </c>
      <c r="E207" s="197">
        <f>C202</f>
        <v>12</v>
      </c>
      <c r="F207" s="68">
        <f>C200</f>
        <v>3</v>
      </c>
      <c r="G207" s="198">
        <f>D207*E207*F207</f>
        <v>2160</v>
      </c>
      <c r="H207" s="62"/>
      <c r="I207" s="62"/>
      <c r="J207" s="62"/>
      <c r="K207" s="62"/>
      <c r="L207" s="62"/>
    </row>
    <row r="208" spans="1:12" x14ac:dyDescent="0.3">
      <c r="A208" s="465"/>
      <c r="B208" s="68" t="s">
        <v>107</v>
      </c>
      <c r="C208" s="196" t="s">
        <v>108</v>
      </c>
      <c r="D208" s="197">
        <f>[19]UC!D19</f>
        <v>12</v>
      </c>
      <c r="E208" s="197">
        <f>C201+C203</f>
        <v>23</v>
      </c>
      <c r="F208" s="68">
        <f>C200</f>
        <v>3</v>
      </c>
      <c r="G208" s="198">
        <f>D208*E208*F208</f>
        <v>828</v>
      </c>
    </row>
    <row r="209" spans="1:7" x14ac:dyDescent="0.3">
      <c r="A209" s="465"/>
      <c r="B209" s="68" t="s">
        <v>109</v>
      </c>
      <c r="C209" s="196" t="s">
        <v>108</v>
      </c>
      <c r="D209" s="197">
        <f>[19]UC!D20</f>
        <v>80</v>
      </c>
      <c r="E209" s="197">
        <f>C203</f>
        <v>3</v>
      </c>
      <c r="F209" s="68">
        <f>C200</f>
        <v>3</v>
      </c>
      <c r="G209" s="198">
        <f>D209*E209*F209</f>
        <v>720</v>
      </c>
    </row>
    <row r="210" spans="1:7" x14ac:dyDescent="0.3">
      <c r="A210" s="465"/>
      <c r="B210" s="68" t="s">
        <v>110</v>
      </c>
      <c r="C210" s="196" t="s">
        <v>111</v>
      </c>
      <c r="D210" s="197">
        <f>[19]UC!D21</f>
        <v>8</v>
      </c>
      <c r="E210" s="197">
        <f>C201</f>
        <v>20</v>
      </c>
      <c r="F210" s="68"/>
      <c r="G210" s="198">
        <f>D210*E210</f>
        <v>160</v>
      </c>
    </row>
    <row r="211" spans="1:7" x14ac:dyDescent="0.3">
      <c r="A211" s="465"/>
      <c r="B211" s="68" t="s">
        <v>112</v>
      </c>
      <c r="C211" s="196" t="s">
        <v>99</v>
      </c>
      <c r="D211" s="197">
        <f>[19]UC!D22</f>
        <v>30</v>
      </c>
      <c r="E211" s="197">
        <v>1</v>
      </c>
      <c r="F211" s="68">
        <f>C200+1</f>
        <v>4</v>
      </c>
      <c r="G211" s="198">
        <f>D211*E211*F211</f>
        <v>120</v>
      </c>
    </row>
    <row r="212" spans="1:7" x14ac:dyDescent="0.3">
      <c r="A212" s="465"/>
      <c r="B212" s="68" t="s">
        <v>38</v>
      </c>
      <c r="C212" s="196" t="s">
        <v>103</v>
      </c>
      <c r="D212" s="199">
        <f>[19]UC!D23</f>
        <v>0.05</v>
      </c>
      <c r="E212" s="68">
        <v>1</v>
      </c>
      <c r="F212" s="68"/>
      <c r="G212" s="200">
        <f>SUM(G206:G211)*D212</f>
        <v>211.4</v>
      </c>
    </row>
    <row r="213" spans="1:7" x14ac:dyDescent="0.3">
      <c r="A213" s="465"/>
      <c r="B213" s="213" t="s">
        <v>0</v>
      </c>
      <c r="C213" s="68"/>
      <c r="D213" s="68"/>
      <c r="E213" s="68"/>
      <c r="F213" s="68"/>
      <c r="G213" s="214">
        <f>ROUND(SUM(G206:G212),-2)</f>
        <v>4400</v>
      </c>
    </row>
    <row r="214" spans="1:7" x14ac:dyDescent="0.3">
      <c r="A214" s="465"/>
      <c r="B214" s="466"/>
      <c r="C214" s="466"/>
      <c r="D214" s="466"/>
      <c r="E214" s="466"/>
      <c r="F214" s="466"/>
      <c r="G214" s="467"/>
    </row>
    <row r="215" spans="1:7" x14ac:dyDescent="0.3">
      <c r="A215" s="215" t="s">
        <v>200</v>
      </c>
      <c r="B215" s="208" t="s">
        <v>197</v>
      </c>
      <c r="C215" s="68"/>
      <c r="D215" s="68"/>
      <c r="E215" s="68"/>
      <c r="F215" s="68"/>
      <c r="G215" s="193"/>
    </row>
    <row r="216" spans="1:7" x14ac:dyDescent="0.3">
      <c r="A216" s="465"/>
      <c r="B216" s="192"/>
      <c r="C216" s="68"/>
      <c r="D216" s="68"/>
      <c r="E216" s="68"/>
      <c r="F216" s="68"/>
      <c r="G216" s="193"/>
    </row>
    <row r="217" spans="1:7" x14ac:dyDescent="0.3">
      <c r="A217" s="209"/>
      <c r="B217" s="210" t="s">
        <v>125</v>
      </c>
      <c r="C217" s="211">
        <v>4</v>
      </c>
      <c r="D217" s="68"/>
      <c r="E217" s="68"/>
      <c r="F217" s="68"/>
      <c r="G217" s="193"/>
    </row>
    <row r="218" spans="1:7" x14ac:dyDescent="0.3">
      <c r="A218" s="465"/>
      <c r="B218" s="210" t="s">
        <v>126</v>
      </c>
      <c r="C218" s="211">
        <v>10</v>
      </c>
      <c r="D218" s="68"/>
      <c r="E218" s="68"/>
      <c r="F218" s="68"/>
      <c r="G218" s="193"/>
    </row>
    <row r="219" spans="1:7" x14ac:dyDescent="0.3">
      <c r="A219" s="465"/>
      <c r="B219" s="210" t="s">
        <v>132</v>
      </c>
      <c r="C219" s="211">
        <v>8</v>
      </c>
      <c r="D219" s="68"/>
      <c r="E219" s="68"/>
      <c r="F219" s="68"/>
      <c r="G219" s="193"/>
    </row>
    <row r="220" spans="1:7" x14ac:dyDescent="0.3">
      <c r="A220" s="465"/>
      <c r="B220" s="210" t="s">
        <v>127</v>
      </c>
      <c r="C220" s="211">
        <v>3</v>
      </c>
      <c r="D220" s="68"/>
      <c r="E220" s="68"/>
      <c r="F220" s="68"/>
      <c r="G220" s="193"/>
    </row>
    <row r="221" spans="1:7" x14ac:dyDescent="0.3">
      <c r="A221" s="465"/>
      <c r="B221" s="192"/>
      <c r="C221" s="68"/>
      <c r="D221" s="68"/>
      <c r="E221" s="68"/>
      <c r="F221" s="68"/>
      <c r="G221" s="193"/>
    </row>
    <row r="222" spans="1:7" ht="28.8" x14ac:dyDescent="0.3">
      <c r="A222" s="465"/>
      <c r="B222" s="194" t="s">
        <v>86</v>
      </c>
      <c r="C222" s="194" t="s">
        <v>87</v>
      </c>
      <c r="D222" s="194" t="s">
        <v>122</v>
      </c>
      <c r="E222" s="194" t="s">
        <v>121</v>
      </c>
      <c r="F222" s="194" t="s">
        <v>128</v>
      </c>
      <c r="G222" s="195" t="s">
        <v>123</v>
      </c>
    </row>
    <row r="223" spans="1:7" x14ac:dyDescent="0.3">
      <c r="A223" s="465"/>
      <c r="B223" s="68" t="s">
        <v>104</v>
      </c>
      <c r="C223" s="196" t="s">
        <v>95</v>
      </c>
      <c r="D223" s="197">
        <f>[19]UC!D26</f>
        <v>10</v>
      </c>
      <c r="E223" s="197">
        <f>C219</f>
        <v>8</v>
      </c>
      <c r="F223" s="68"/>
      <c r="G223" s="198">
        <f>D223*E223</f>
        <v>80</v>
      </c>
    </row>
    <row r="224" spans="1:7" x14ac:dyDescent="0.3">
      <c r="A224" s="465"/>
      <c r="B224" s="68" t="s">
        <v>105</v>
      </c>
      <c r="C224" s="196" t="s">
        <v>106</v>
      </c>
      <c r="D224" s="197">
        <f>[19]UC!D27</f>
        <v>60</v>
      </c>
      <c r="E224" s="197">
        <f>C219</f>
        <v>8</v>
      </c>
      <c r="F224" s="68">
        <f>C217</f>
        <v>4</v>
      </c>
      <c r="G224" s="198">
        <f>D224*E224*F224</f>
        <v>1920</v>
      </c>
    </row>
    <row r="225" spans="1:12" x14ac:dyDescent="0.3">
      <c r="A225" s="465"/>
      <c r="B225" s="68" t="s">
        <v>107</v>
      </c>
      <c r="C225" s="196" t="s">
        <v>108</v>
      </c>
      <c r="D225" s="197">
        <f>[19]UC!D28</f>
        <v>10</v>
      </c>
      <c r="E225" s="197">
        <f>C218+C220</f>
        <v>13</v>
      </c>
      <c r="F225" s="68">
        <f>C217</f>
        <v>4</v>
      </c>
      <c r="G225" s="198">
        <f>D225*E225*F225</f>
        <v>520</v>
      </c>
      <c r="H225" s="62"/>
      <c r="I225" s="62"/>
      <c r="J225" s="62"/>
      <c r="K225" s="62"/>
      <c r="L225" s="62"/>
    </row>
    <row r="226" spans="1:12" x14ac:dyDescent="0.3">
      <c r="A226" s="465"/>
      <c r="B226" s="68" t="s">
        <v>109</v>
      </c>
      <c r="C226" s="196" t="s">
        <v>108</v>
      </c>
      <c r="D226" s="197">
        <f>[19]UC!D29</f>
        <v>80</v>
      </c>
      <c r="E226" s="197">
        <f>C220</f>
        <v>3</v>
      </c>
      <c r="F226" s="68">
        <f>C217</f>
        <v>4</v>
      </c>
      <c r="G226" s="198">
        <f>D226*E226*F226</f>
        <v>960</v>
      </c>
      <c r="H226" s="62"/>
      <c r="I226" s="62"/>
      <c r="J226" s="62"/>
      <c r="K226" s="62"/>
      <c r="L226" s="62"/>
    </row>
    <row r="227" spans="1:12" x14ac:dyDescent="0.3">
      <c r="A227" s="465"/>
      <c r="B227" s="68" t="s">
        <v>110</v>
      </c>
      <c r="C227" s="196" t="s">
        <v>111</v>
      </c>
      <c r="D227" s="197">
        <f>[19]UC!D30</f>
        <v>5</v>
      </c>
      <c r="E227" s="197">
        <f>C218</f>
        <v>10</v>
      </c>
      <c r="F227" s="68"/>
      <c r="G227" s="198">
        <f>D227*E227</f>
        <v>50</v>
      </c>
    </row>
    <row r="228" spans="1:12" x14ac:dyDescent="0.3">
      <c r="A228" s="465"/>
      <c r="B228" s="68" t="s">
        <v>112</v>
      </c>
      <c r="C228" s="196" t="s">
        <v>99</v>
      </c>
      <c r="D228" s="197">
        <f>[19]UC!D31</f>
        <v>20</v>
      </c>
      <c r="E228" s="197">
        <v>1</v>
      </c>
      <c r="F228" s="68">
        <f>C217+1</f>
        <v>5</v>
      </c>
      <c r="G228" s="198">
        <f>D228*E228*F228</f>
        <v>100</v>
      </c>
    </row>
    <row r="229" spans="1:12" x14ac:dyDescent="0.3">
      <c r="A229" s="465"/>
      <c r="B229" s="68" t="s">
        <v>38</v>
      </c>
      <c r="C229" s="196" t="s">
        <v>103</v>
      </c>
      <c r="D229" s="199">
        <f>[19]UC!D32</f>
        <v>0.05</v>
      </c>
      <c r="E229" s="68">
        <v>1</v>
      </c>
      <c r="F229" s="68"/>
      <c r="G229" s="200">
        <f>SUM(G223:G228)*D229</f>
        <v>181.5</v>
      </c>
      <c r="H229" s="62"/>
      <c r="I229" s="62"/>
      <c r="J229" s="62"/>
      <c r="K229" s="62"/>
      <c r="L229" s="62"/>
    </row>
    <row r="230" spans="1:12" ht="15" thickBot="1" x14ac:dyDescent="0.35">
      <c r="A230" s="468"/>
      <c r="B230" s="202" t="s">
        <v>0</v>
      </c>
      <c r="C230" s="203"/>
      <c r="D230" s="203"/>
      <c r="E230" s="203"/>
      <c r="F230" s="203"/>
      <c r="G230" s="204">
        <f>ROUND(SUM(G223:G229),-2)</f>
        <v>3800</v>
      </c>
      <c r="H230" s="62"/>
      <c r="I230" s="62"/>
      <c r="J230" s="62"/>
      <c r="K230" s="62"/>
      <c r="L230" s="62"/>
    </row>
    <row r="231" spans="1:12" ht="15" thickBot="1" x14ac:dyDescent="0.35">
      <c r="A231" s="469"/>
      <c r="B231" s="470"/>
      <c r="C231" s="470"/>
      <c r="D231" s="470"/>
      <c r="E231" s="470"/>
      <c r="F231" s="470"/>
      <c r="G231" s="470"/>
      <c r="H231" s="62"/>
      <c r="I231" s="62"/>
      <c r="J231" s="62"/>
      <c r="K231" s="62"/>
      <c r="L231" s="62"/>
    </row>
    <row r="232" spans="1:12" x14ac:dyDescent="0.3">
      <c r="A232" s="206" t="str">
        <f>'[19]TSP Summary Budget'!A154</f>
        <v>3.1.6</v>
      </c>
      <c r="B232" s="207" t="str">
        <f>'[19]TSP Summary Budget'!B154</f>
        <v>TB management training of TB service staff: nurses</v>
      </c>
      <c r="C232" s="189"/>
      <c r="D232" s="189"/>
      <c r="E232" s="189"/>
      <c r="F232" s="189"/>
      <c r="G232" s="190"/>
      <c r="H232" s="62"/>
      <c r="I232" s="62"/>
      <c r="J232" s="62"/>
      <c r="K232" s="62"/>
      <c r="L232" s="62"/>
    </row>
    <row r="233" spans="1:12" x14ac:dyDescent="0.3">
      <c r="A233" s="465"/>
      <c r="B233" s="192"/>
      <c r="C233" s="68"/>
      <c r="D233" s="68"/>
      <c r="E233" s="68"/>
      <c r="F233" s="68"/>
      <c r="G233" s="193"/>
      <c r="H233" s="62"/>
      <c r="I233" s="62"/>
      <c r="J233" s="62"/>
      <c r="K233" s="62"/>
      <c r="L233" s="62"/>
    </row>
    <row r="234" spans="1:12" x14ac:dyDescent="0.3">
      <c r="A234" s="215"/>
      <c r="B234" s="208" t="s">
        <v>197</v>
      </c>
      <c r="C234" s="68"/>
      <c r="D234" s="68"/>
      <c r="E234" s="68"/>
      <c r="F234" s="68"/>
      <c r="G234" s="193"/>
      <c r="H234" s="62"/>
    </row>
    <row r="235" spans="1:12" x14ac:dyDescent="0.3">
      <c r="A235" s="465"/>
      <c r="B235" s="192"/>
      <c r="C235" s="68"/>
      <c r="D235" s="68"/>
      <c r="E235" s="68"/>
      <c r="F235" s="68"/>
      <c r="G235" s="193"/>
      <c r="H235" s="62"/>
    </row>
    <row r="236" spans="1:12" x14ac:dyDescent="0.3">
      <c r="A236" s="209"/>
      <c r="B236" s="210" t="s">
        <v>125</v>
      </c>
      <c r="C236" s="211">
        <v>3</v>
      </c>
      <c r="D236" s="68"/>
      <c r="E236" s="68"/>
      <c r="F236" s="68"/>
      <c r="G236" s="193"/>
      <c r="H236" s="62"/>
    </row>
    <row r="237" spans="1:12" x14ac:dyDescent="0.3">
      <c r="A237" s="465"/>
      <c r="B237" s="210" t="s">
        <v>126</v>
      </c>
      <c r="C237" s="211">
        <v>12</v>
      </c>
      <c r="D237" s="68"/>
      <c r="E237" s="68"/>
      <c r="F237" s="68"/>
      <c r="G237" s="193"/>
      <c r="H237" s="62"/>
    </row>
    <row r="238" spans="1:12" x14ac:dyDescent="0.3">
      <c r="A238" s="465"/>
      <c r="B238" s="210" t="s">
        <v>132</v>
      </c>
      <c r="C238" s="211">
        <v>10</v>
      </c>
      <c r="D238" s="68"/>
      <c r="E238" s="68"/>
      <c r="F238" s="68"/>
      <c r="G238" s="193"/>
      <c r="H238" s="62"/>
    </row>
    <row r="239" spans="1:12" x14ac:dyDescent="0.3">
      <c r="A239" s="465"/>
      <c r="B239" s="210" t="s">
        <v>127</v>
      </c>
      <c r="C239" s="211">
        <v>1</v>
      </c>
      <c r="D239" s="68"/>
      <c r="E239" s="68"/>
      <c r="F239" s="68"/>
      <c r="G239" s="193"/>
      <c r="H239" s="62"/>
    </row>
    <row r="240" spans="1:12" x14ac:dyDescent="0.3">
      <c r="A240" s="465"/>
      <c r="B240" s="192"/>
      <c r="C240" s="68"/>
      <c r="D240" s="68"/>
      <c r="E240" s="68"/>
      <c r="F240" s="68"/>
      <c r="G240" s="193"/>
      <c r="H240" s="62"/>
    </row>
    <row r="241" spans="1:8" ht="28.8" x14ac:dyDescent="0.3">
      <c r="A241" s="465"/>
      <c r="B241" s="194" t="s">
        <v>86</v>
      </c>
      <c r="C241" s="194" t="s">
        <v>87</v>
      </c>
      <c r="D241" s="194" t="s">
        <v>122</v>
      </c>
      <c r="E241" s="194" t="s">
        <v>121</v>
      </c>
      <c r="F241" s="194" t="s">
        <v>128</v>
      </c>
      <c r="G241" s="195" t="s">
        <v>123</v>
      </c>
      <c r="H241" s="62"/>
    </row>
    <row r="242" spans="1:8" x14ac:dyDescent="0.3">
      <c r="A242" s="465"/>
      <c r="B242" s="68" t="s">
        <v>104</v>
      </c>
      <c r="C242" s="196" t="s">
        <v>95</v>
      </c>
      <c r="D242" s="197">
        <f>[19]UC!D26</f>
        <v>10</v>
      </c>
      <c r="E242" s="197">
        <f>C238</f>
        <v>10</v>
      </c>
      <c r="F242" s="68"/>
      <c r="G242" s="198">
        <f>D242*E242</f>
        <v>100</v>
      </c>
      <c r="H242" s="62"/>
    </row>
    <row r="243" spans="1:8" x14ac:dyDescent="0.3">
      <c r="A243" s="465"/>
      <c r="B243" s="68" t="s">
        <v>105</v>
      </c>
      <c r="C243" s="196" t="s">
        <v>106</v>
      </c>
      <c r="D243" s="197">
        <f>[19]UC!D27</f>
        <v>60</v>
      </c>
      <c r="E243" s="197">
        <f>C238</f>
        <v>10</v>
      </c>
      <c r="F243" s="68">
        <f>C236</f>
        <v>3</v>
      </c>
      <c r="G243" s="198">
        <f>D243*E243*F243</f>
        <v>1800</v>
      </c>
    </row>
    <row r="244" spans="1:8" x14ac:dyDescent="0.3">
      <c r="A244" s="465"/>
      <c r="B244" s="68" t="s">
        <v>107</v>
      </c>
      <c r="C244" s="196" t="s">
        <v>108</v>
      </c>
      <c r="D244" s="197">
        <f>[19]UC!D28</f>
        <v>10</v>
      </c>
      <c r="E244" s="197">
        <f>C237+C239</f>
        <v>13</v>
      </c>
      <c r="F244" s="68">
        <f>C236</f>
        <v>3</v>
      </c>
      <c r="G244" s="198">
        <f>D244*E244*F244</f>
        <v>390</v>
      </c>
    </row>
    <row r="245" spans="1:8" x14ac:dyDescent="0.3">
      <c r="A245" s="465"/>
      <c r="B245" s="68" t="s">
        <v>109</v>
      </c>
      <c r="C245" s="196" t="s">
        <v>108</v>
      </c>
      <c r="D245" s="197">
        <f>[19]UC!D29</f>
        <v>80</v>
      </c>
      <c r="E245" s="197">
        <f>C239</f>
        <v>1</v>
      </c>
      <c r="F245" s="68">
        <f>C236</f>
        <v>3</v>
      </c>
      <c r="G245" s="198">
        <f>D245*E245*F245</f>
        <v>240</v>
      </c>
    </row>
    <row r="246" spans="1:8" x14ac:dyDescent="0.3">
      <c r="A246" s="465"/>
      <c r="B246" s="68" t="s">
        <v>110</v>
      </c>
      <c r="C246" s="196" t="s">
        <v>111</v>
      </c>
      <c r="D246" s="197">
        <f>[19]UC!D30</f>
        <v>5</v>
      </c>
      <c r="E246" s="197">
        <f>C237</f>
        <v>12</v>
      </c>
      <c r="F246" s="68"/>
      <c r="G246" s="198">
        <f>D246*E246</f>
        <v>60</v>
      </c>
    </row>
    <row r="247" spans="1:8" x14ac:dyDescent="0.3">
      <c r="A247" s="465"/>
      <c r="B247" s="68" t="s">
        <v>112</v>
      </c>
      <c r="C247" s="196" t="s">
        <v>99</v>
      </c>
      <c r="D247" s="197">
        <f>[19]UC!D31</f>
        <v>20</v>
      </c>
      <c r="E247" s="197">
        <v>1</v>
      </c>
      <c r="F247" s="68">
        <f>C236+1</f>
        <v>4</v>
      </c>
      <c r="G247" s="198">
        <f>D247*E247*F247</f>
        <v>80</v>
      </c>
    </row>
    <row r="248" spans="1:8" x14ac:dyDescent="0.3">
      <c r="A248" s="465"/>
      <c r="B248" s="68" t="s">
        <v>38</v>
      </c>
      <c r="C248" s="196" t="s">
        <v>103</v>
      </c>
      <c r="D248" s="199">
        <f>[19]UC!D32</f>
        <v>0.05</v>
      </c>
      <c r="E248" s="68">
        <v>1</v>
      </c>
      <c r="F248" s="68"/>
      <c r="G248" s="200">
        <f>SUM(G242:G247)*D248</f>
        <v>133.5</v>
      </c>
    </row>
    <row r="249" spans="1:8" ht="15" thickBot="1" x14ac:dyDescent="0.35">
      <c r="A249" s="468"/>
      <c r="B249" s="202" t="s">
        <v>0</v>
      </c>
      <c r="C249" s="203"/>
      <c r="D249" s="203"/>
      <c r="E249" s="203"/>
      <c r="F249" s="203"/>
      <c r="G249" s="204">
        <f>ROUND(SUM(G242:G248),-2)</f>
        <v>2800</v>
      </c>
    </row>
    <row r="250" spans="1:8" ht="15" thickBot="1" x14ac:dyDescent="0.35">
      <c r="A250" s="469"/>
      <c r="B250" s="470"/>
      <c r="C250" s="470"/>
      <c r="D250" s="470"/>
      <c r="E250" s="470"/>
      <c r="F250" s="470"/>
      <c r="G250" s="470"/>
    </row>
    <row r="251" spans="1:8" x14ac:dyDescent="0.3">
      <c r="A251" s="206" t="str">
        <f>'[19]TSP Summary Budget'!A155</f>
        <v>3.1.7</v>
      </c>
      <c r="B251" s="207" t="str">
        <f>'[19]TSP Summary Budget'!B155</f>
        <v>Training of PHC providers in TB control</v>
      </c>
      <c r="C251" s="189"/>
      <c r="D251" s="189"/>
      <c r="E251" s="189"/>
      <c r="F251" s="189"/>
      <c r="G251" s="190"/>
    </row>
    <row r="252" spans="1:8" x14ac:dyDescent="0.3">
      <c r="A252" s="465"/>
      <c r="B252" s="192"/>
      <c r="C252" s="68"/>
      <c r="D252" s="68"/>
      <c r="E252" s="68"/>
      <c r="F252" s="68"/>
      <c r="G252" s="193"/>
    </row>
    <row r="253" spans="1:8" x14ac:dyDescent="0.3">
      <c r="A253" s="215" t="s">
        <v>199</v>
      </c>
      <c r="B253" s="208" t="s">
        <v>198</v>
      </c>
      <c r="C253" s="68"/>
      <c r="D253" s="68"/>
      <c r="E253" s="68"/>
      <c r="F253" s="68"/>
      <c r="G253" s="193"/>
    </row>
    <row r="254" spans="1:8" x14ac:dyDescent="0.3">
      <c r="A254" s="465"/>
      <c r="B254" s="192"/>
      <c r="C254" s="68"/>
      <c r="D254" s="68"/>
      <c r="E254" s="68"/>
      <c r="F254" s="68"/>
      <c r="G254" s="193"/>
    </row>
    <row r="255" spans="1:8" x14ac:dyDescent="0.3">
      <c r="A255" s="209"/>
      <c r="B255" s="210" t="s">
        <v>125</v>
      </c>
      <c r="C255" s="211">
        <v>2</v>
      </c>
      <c r="D255" s="68"/>
      <c r="E255" s="68"/>
      <c r="F255" s="68"/>
      <c r="G255" s="193"/>
    </row>
    <row r="256" spans="1:8" x14ac:dyDescent="0.3">
      <c r="A256" s="465"/>
      <c r="B256" s="210" t="s">
        <v>126</v>
      </c>
      <c r="C256" s="211">
        <v>20</v>
      </c>
      <c r="D256" s="68"/>
      <c r="E256" s="68"/>
      <c r="F256" s="68"/>
      <c r="G256" s="193"/>
    </row>
    <row r="257" spans="1:10" x14ac:dyDescent="0.3">
      <c r="A257" s="465"/>
      <c r="B257" s="210" t="s">
        <v>129</v>
      </c>
      <c r="C257" s="211">
        <v>12</v>
      </c>
      <c r="D257" s="68"/>
      <c r="E257" s="68"/>
      <c r="F257" s="68"/>
      <c r="G257" s="193"/>
    </row>
    <row r="258" spans="1:10" x14ac:dyDescent="0.3">
      <c r="A258" s="465"/>
      <c r="B258" s="210" t="s">
        <v>127</v>
      </c>
      <c r="C258" s="211">
        <v>2</v>
      </c>
      <c r="D258" s="68"/>
      <c r="E258" s="68"/>
      <c r="F258" s="68"/>
      <c r="G258" s="193"/>
    </row>
    <row r="259" spans="1:10" x14ac:dyDescent="0.3">
      <c r="A259" s="465"/>
      <c r="B259" s="192"/>
      <c r="C259" s="68"/>
      <c r="D259" s="68"/>
      <c r="E259" s="68"/>
      <c r="F259" s="68"/>
      <c r="G259" s="193"/>
    </row>
    <row r="260" spans="1:10" ht="28.8" x14ac:dyDescent="0.3">
      <c r="A260" s="465"/>
      <c r="B260" s="194" t="s">
        <v>86</v>
      </c>
      <c r="C260" s="194" t="s">
        <v>87</v>
      </c>
      <c r="D260" s="194" t="s">
        <v>122</v>
      </c>
      <c r="E260" s="194" t="s">
        <v>121</v>
      </c>
      <c r="F260" s="194" t="s">
        <v>128</v>
      </c>
      <c r="G260" s="195" t="s">
        <v>123</v>
      </c>
    </row>
    <row r="261" spans="1:10" x14ac:dyDescent="0.3">
      <c r="A261" s="465"/>
      <c r="B261" s="68" t="s">
        <v>104</v>
      </c>
      <c r="C261" s="196" t="s">
        <v>95</v>
      </c>
      <c r="D261" s="197">
        <f>[19]UC!D17</f>
        <v>20</v>
      </c>
      <c r="E261" s="197">
        <f>C257</f>
        <v>12</v>
      </c>
      <c r="F261" s="68"/>
      <c r="G261" s="198">
        <f>D261*E261</f>
        <v>240</v>
      </c>
      <c r="H261" s="62"/>
      <c r="I261" s="62"/>
      <c r="J261" s="62"/>
    </row>
    <row r="262" spans="1:10" x14ac:dyDescent="0.3">
      <c r="A262" s="465"/>
      <c r="B262" s="68" t="s">
        <v>105</v>
      </c>
      <c r="C262" s="196" t="s">
        <v>106</v>
      </c>
      <c r="D262" s="197">
        <f>[19]UC!D18</f>
        <v>60</v>
      </c>
      <c r="E262" s="197">
        <f>C257</f>
        <v>12</v>
      </c>
      <c r="F262" s="68">
        <f>C255</f>
        <v>2</v>
      </c>
      <c r="G262" s="198">
        <f>D262*E262*F262</f>
        <v>1440</v>
      </c>
      <c r="H262" s="62"/>
      <c r="I262" s="62"/>
      <c r="J262" s="62"/>
    </row>
    <row r="263" spans="1:10" x14ac:dyDescent="0.3">
      <c r="A263" s="465"/>
      <c r="B263" s="68" t="s">
        <v>107</v>
      </c>
      <c r="C263" s="196" t="s">
        <v>108</v>
      </c>
      <c r="D263" s="197">
        <f>[19]UC!D19</f>
        <v>12</v>
      </c>
      <c r="E263" s="197">
        <f>C256+C258</f>
        <v>22</v>
      </c>
      <c r="F263" s="68">
        <f>C255</f>
        <v>2</v>
      </c>
      <c r="G263" s="198">
        <f>D263*E263*F263</f>
        <v>528</v>
      </c>
      <c r="H263" s="62"/>
      <c r="I263" s="62"/>
      <c r="J263" s="62"/>
    </row>
    <row r="264" spans="1:10" x14ac:dyDescent="0.3">
      <c r="A264" s="465"/>
      <c r="B264" s="68" t="s">
        <v>109</v>
      </c>
      <c r="C264" s="196" t="s">
        <v>108</v>
      </c>
      <c r="D264" s="197">
        <f>[19]UC!D20</f>
        <v>80</v>
      </c>
      <c r="E264" s="197">
        <f>C258</f>
        <v>2</v>
      </c>
      <c r="F264" s="68">
        <f>C255</f>
        <v>2</v>
      </c>
      <c r="G264" s="198">
        <f>D264*E264*F264</f>
        <v>320</v>
      </c>
      <c r="H264" s="62"/>
      <c r="I264" s="62"/>
      <c r="J264" s="62"/>
    </row>
    <row r="265" spans="1:10" x14ac:dyDescent="0.3">
      <c r="A265" s="465"/>
      <c r="B265" s="68" t="s">
        <v>110</v>
      </c>
      <c r="C265" s="196" t="s">
        <v>111</v>
      </c>
      <c r="D265" s="197">
        <f>[19]UC!D21</f>
        <v>8</v>
      </c>
      <c r="E265" s="197">
        <f>C256</f>
        <v>20</v>
      </c>
      <c r="F265" s="68"/>
      <c r="G265" s="198">
        <f>D265*E265</f>
        <v>160</v>
      </c>
    </row>
    <row r="266" spans="1:10" x14ac:dyDescent="0.3">
      <c r="A266" s="465"/>
      <c r="B266" s="68" t="s">
        <v>112</v>
      </c>
      <c r="C266" s="196" t="s">
        <v>99</v>
      </c>
      <c r="D266" s="197">
        <f>[19]UC!D22</f>
        <v>30</v>
      </c>
      <c r="E266" s="197">
        <v>1</v>
      </c>
      <c r="F266" s="68">
        <f>C255+1</f>
        <v>3</v>
      </c>
      <c r="G266" s="198">
        <f>D266*E266*F266</f>
        <v>90</v>
      </c>
    </row>
    <row r="267" spans="1:10" x14ac:dyDescent="0.3">
      <c r="A267" s="465"/>
      <c r="B267" s="68" t="s">
        <v>38</v>
      </c>
      <c r="C267" s="196" t="s">
        <v>103</v>
      </c>
      <c r="D267" s="199">
        <f>[19]UC!D23</f>
        <v>0.05</v>
      </c>
      <c r="E267" s="68">
        <v>1</v>
      </c>
      <c r="F267" s="68"/>
      <c r="G267" s="200">
        <f>SUM(G261:G266)*D267</f>
        <v>138.9</v>
      </c>
    </row>
    <row r="268" spans="1:10" x14ac:dyDescent="0.3">
      <c r="A268" s="465"/>
      <c r="B268" s="213" t="s">
        <v>0</v>
      </c>
      <c r="C268" s="68"/>
      <c r="D268" s="68"/>
      <c r="E268" s="68"/>
      <c r="F268" s="68"/>
      <c r="G268" s="214">
        <f>ROUND(SUM(G261:G267),-2)</f>
        <v>2900</v>
      </c>
    </row>
    <row r="269" spans="1:10" x14ac:dyDescent="0.3">
      <c r="A269" s="465"/>
      <c r="B269" s="466"/>
      <c r="C269" s="466"/>
      <c r="D269" s="466"/>
      <c r="E269" s="466"/>
      <c r="F269" s="466"/>
      <c r="G269" s="467"/>
    </row>
    <row r="270" spans="1:10" x14ac:dyDescent="0.3">
      <c r="A270" s="215" t="s">
        <v>200</v>
      </c>
      <c r="B270" s="208" t="s">
        <v>197</v>
      </c>
      <c r="C270" s="68"/>
      <c r="D270" s="68"/>
      <c r="E270" s="68"/>
      <c r="F270" s="68"/>
      <c r="G270" s="193"/>
    </row>
    <row r="271" spans="1:10" x14ac:dyDescent="0.3">
      <c r="A271" s="465"/>
      <c r="B271" s="192"/>
      <c r="C271" s="68"/>
      <c r="D271" s="68"/>
      <c r="E271" s="68"/>
      <c r="F271" s="68"/>
      <c r="G271" s="193"/>
    </row>
    <row r="272" spans="1:10" x14ac:dyDescent="0.3">
      <c r="A272" s="209"/>
      <c r="B272" s="210" t="s">
        <v>125</v>
      </c>
      <c r="C272" s="211">
        <v>2</v>
      </c>
      <c r="D272" s="68"/>
      <c r="E272" s="68"/>
      <c r="F272" s="68"/>
      <c r="G272" s="193"/>
    </row>
    <row r="273" spans="1:12" x14ac:dyDescent="0.3">
      <c r="A273" s="465"/>
      <c r="B273" s="210" t="s">
        <v>126</v>
      </c>
      <c r="C273" s="211">
        <v>20</v>
      </c>
      <c r="D273" s="68"/>
      <c r="E273" s="68"/>
      <c r="F273" s="68"/>
      <c r="G273" s="193"/>
    </row>
    <row r="274" spans="1:12" x14ac:dyDescent="0.3">
      <c r="A274" s="465"/>
      <c r="B274" s="210" t="s">
        <v>132</v>
      </c>
      <c r="C274" s="211">
        <v>15</v>
      </c>
      <c r="D274" s="68"/>
      <c r="E274" s="68"/>
      <c r="F274" s="68"/>
      <c r="G274" s="193"/>
    </row>
    <row r="275" spans="1:12" x14ac:dyDescent="0.3">
      <c r="A275" s="465"/>
      <c r="B275" s="210" t="s">
        <v>127</v>
      </c>
      <c r="C275" s="211">
        <v>2</v>
      </c>
      <c r="D275" s="68"/>
      <c r="E275" s="68"/>
      <c r="F275" s="68"/>
      <c r="G275" s="193"/>
      <c r="H275" s="62"/>
      <c r="I275" s="62"/>
      <c r="J275" s="62"/>
      <c r="K275" s="62"/>
      <c r="L275" s="62"/>
    </row>
    <row r="276" spans="1:12" x14ac:dyDescent="0.3">
      <c r="A276" s="465"/>
      <c r="B276" s="192"/>
      <c r="C276" s="68"/>
      <c r="D276" s="68"/>
      <c r="E276" s="68"/>
      <c r="F276" s="68"/>
      <c r="G276" s="193"/>
      <c r="H276" s="62"/>
      <c r="I276" s="62"/>
      <c r="J276" s="62"/>
      <c r="K276" s="62"/>
      <c r="L276" s="62"/>
    </row>
    <row r="277" spans="1:12" ht="28.8" x14ac:dyDescent="0.3">
      <c r="A277" s="465"/>
      <c r="B277" s="194" t="s">
        <v>86</v>
      </c>
      <c r="C277" s="194" t="s">
        <v>87</v>
      </c>
      <c r="D277" s="194" t="s">
        <v>122</v>
      </c>
      <c r="E277" s="194" t="s">
        <v>121</v>
      </c>
      <c r="F277" s="194" t="s">
        <v>128</v>
      </c>
      <c r="G277" s="195" t="s">
        <v>123</v>
      </c>
    </row>
    <row r="278" spans="1:12" x14ac:dyDescent="0.3">
      <c r="A278" s="465"/>
      <c r="B278" s="68" t="s">
        <v>104</v>
      </c>
      <c r="C278" s="196" t="s">
        <v>95</v>
      </c>
      <c r="D278" s="197">
        <f>[19]UC!D26</f>
        <v>10</v>
      </c>
      <c r="E278" s="197">
        <f>C274</f>
        <v>15</v>
      </c>
      <c r="F278" s="68"/>
      <c r="G278" s="198">
        <f>D278*E278</f>
        <v>150</v>
      </c>
    </row>
    <row r="279" spans="1:12" x14ac:dyDescent="0.3">
      <c r="A279" s="465"/>
      <c r="B279" s="68" t="s">
        <v>105</v>
      </c>
      <c r="C279" s="196" t="s">
        <v>106</v>
      </c>
      <c r="D279" s="197">
        <f>[19]UC!D27</f>
        <v>60</v>
      </c>
      <c r="E279" s="197">
        <f>C274</f>
        <v>15</v>
      </c>
      <c r="F279" s="68">
        <f>C272</f>
        <v>2</v>
      </c>
      <c r="G279" s="198">
        <f>D279*E279*F279</f>
        <v>1800</v>
      </c>
      <c r="H279" s="62"/>
      <c r="I279" s="62"/>
      <c r="J279" s="62"/>
      <c r="K279" s="62"/>
      <c r="L279" s="62"/>
    </row>
    <row r="280" spans="1:12" x14ac:dyDescent="0.3">
      <c r="A280" s="465"/>
      <c r="B280" s="68" t="s">
        <v>107</v>
      </c>
      <c r="C280" s="196" t="s">
        <v>108</v>
      </c>
      <c r="D280" s="197">
        <f>[19]UC!D28</f>
        <v>10</v>
      </c>
      <c r="E280" s="197">
        <f>C273+C275</f>
        <v>22</v>
      </c>
      <c r="F280" s="68">
        <f>C272</f>
        <v>2</v>
      </c>
      <c r="G280" s="198">
        <f>D280*E280*F280</f>
        <v>440</v>
      </c>
      <c r="H280" s="62"/>
      <c r="I280" s="62"/>
      <c r="J280" s="62"/>
      <c r="K280" s="62"/>
      <c r="L280" s="62"/>
    </row>
    <row r="281" spans="1:12" x14ac:dyDescent="0.3">
      <c r="A281" s="465"/>
      <c r="B281" s="68" t="s">
        <v>109</v>
      </c>
      <c r="C281" s="196" t="s">
        <v>108</v>
      </c>
      <c r="D281" s="197">
        <f>[19]UC!D29</f>
        <v>80</v>
      </c>
      <c r="E281" s="197">
        <f>C275</f>
        <v>2</v>
      </c>
      <c r="F281" s="68">
        <f>C272</f>
        <v>2</v>
      </c>
      <c r="G281" s="198">
        <f>D281*E281*F281</f>
        <v>320</v>
      </c>
      <c r="H281" s="62"/>
      <c r="I281" s="62"/>
      <c r="J281" s="62"/>
      <c r="K281" s="62"/>
      <c r="L281" s="62"/>
    </row>
    <row r="282" spans="1:12" x14ac:dyDescent="0.3">
      <c r="A282" s="465"/>
      <c r="B282" s="68" t="s">
        <v>110</v>
      </c>
      <c r="C282" s="196" t="s">
        <v>111</v>
      </c>
      <c r="D282" s="197">
        <f>[19]UC!D30</f>
        <v>5</v>
      </c>
      <c r="E282" s="197">
        <f>C273</f>
        <v>20</v>
      </c>
      <c r="F282" s="68"/>
      <c r="G282" s="198">
        <f>D282*E282</f>
        <v>100</v>
      </c>
      <c r="H282" s="62"/>
      <c r="I282" s="62"/>
      <c r="J282" s="62"/>
      <c r="K282" s="62"/>
      <c r="L282" s="62"/>
    </row>
    <row r="283" spans="1:12" x14ac:dyDescent="0.3">
      <c r="A283" s="465"/>
      <c r="B283" s="68" t="s">
        <v>112</v>
      </c>
      <c r="C283" s="196" t="s">
        <v>99</v>
      </c>
      <c r="D283" s="197">
        <f>[19]UC!D31</f>
        <v>20</v>
      </c>
      <c r="E283" s="197">
        <v>1</v>
      </c>
      <c r="F283" s="68">
        <f>C272+1</f>
        <v>3</v>
      </c>
      <c r="G283" s="198">
        <f>D283*E283*F283</f>
        <v>60</v>
      </c>
      <c r="H283" s="62"/>
      <c r="I283" s="62"/>
      <c r="J283" s="62"/>
      <c r="K283" s="62"/>
      <c r="L283" s="62"/>
    </row>
    <row r="284" spans="1:12" x14ac:dyDescent="0.3">
      <c r="A284" s="465"/>
      <c r="B284" s="68" t="s">
        <v>38</v>
      </c>
      <c r="C284" s="196" t="s">
        <v>103</v>
      </c>
      <c r="D284" s="199">
        <f>[19]UC!D32</f>
        <v>0.05</v>
      </c>
      <c r="E284" s="68">
        <v>1</v>
      </c>
      <c r="F284" s="68"/>
      <c r="G284" s="200">
        <f>SUM(G278:G283)*D284</f>
        <v>143.5</v>
      </c>
      <c r="H284" s="62"/>
    </row>
    <row r="285" spans="1:12" ht="15" thickBot="1" x14ac:dyDescent="0.35">
      <c r="A285" s="468"/>
      <c r="B285" s="202" t="s">
        <v>0</v>
      </c>
      <c r="C285" s="203"/>
      <c r="D285" s="203"/>
      <c r="E285" s="203"/>
      <c r="F285" s="203"/>
      <c r="G285" s="204">
        <f>ROUND(SUM(G278:G284),-2)</f>
        <v>3000</v>
      </c>
      <c r="H285" s="62"/>
    </row>
    <row r="286" spans="1:12" x14ac:dyDescent="0.3">
      <c r="A286" s="469"/>
      <c r="B286" s="66"/>
      <c r="C286" s="62"/>
      <c r="D286" s="62"/>
      <c r="E286" s="62"/>
      <c r="F286" s="62"/>
      <c r="G286" s="62"/>
      <c r="H286" s="62"/>
    </row>
    <row r="287" spans="1:12" x14ac:dyDescent="0.3">
      <c r="A287" s="469"/>
      <c r="B287" s="66"/>
      <c r="C287" s="62"/>
      <c r="D287" s="62"/>
      <c r="E287" s="62"/>
      <c r="F287" s="62"/>
      <c r="G287" s="62"/>
      <c r="H287" s="6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2:L139"/>
  <sheetViews>
    <sheetView topLeftCell="A21" zoomScale="80" zoomScaleNormal="80" workbookViewId="0">
      <selection activeCell="E38" sqref="E38"/>
    </sheetView>
  </sheetViews>
  <sheetFormatPr defaultColWidth="8.88671875" defaultRowHeight="14.4" x14ac:dyDescent="0.3"/>
  <cols>
    <col min="1" max="1" width="9.6640625" style="46" customWidth="1"/>
    <col min="2" max="2" width="44" style="42" customWidth="1"/>
    <col min="3" max="3" width="18.44140625" style="42" customWidth="1"/>
    <col min="4" max="4" width="18.6640625" style="42" customWidth="1"/>
    <col min="5" max="5" width="8.88671875" style="42"/>
    <col min="6" max="6" width="9.88671875" style="42" customWidth="1"/>
    <col min="7" max="16384" width="8.88671875" style="42"/>
  </cols>
  <sheetData>
    <row r="2" spans="1:8" ht="15.6" x14ac:dyDescent="0.3">
      <c r="B2" s="225" t="s">
        <v>203</v>
      </c>
    </row>
    <row r="3" spans="1:8" x14ac:dyDescent="0.3">
      <c r="B3" s="43"/>
    </row>
    <row r="4" spans="1:8" x14ac:dyDescent="0.3">
      <c r="A4" s="47" t="s">
        <v>85</v>
      </c>
      <c r="B4" s="47" t="s">
        <v>86</v>
      </c>
      <c r="C4" s="47" t="s">
        <v>87</v>
      </c>
      <c r="D4" s="47" t="s">
        <v>88</v>
      </c>
    </row>
    <row r="5" spans="1:8" x14ac:dyDescent="0.3">
      <c r="A5" s="48" t="s">
        <v>42</v>
      </c>
      <c r="B5" s="49" t="s">
        <v>89</v>
      </c>
      <c r="C5" s="50" t="s">
        <v>90</v>
      </c>
      <c r="D5" s="51">
        <v>800</v>
      </c>
      <c r="F5" s="52"/>
    </row>
    <row r="6" spans="1:8" x14ac:dyDescent="0.3">
      <c r="A6" s="50"/>
      <c r="B6" s="49"/>
      <c r="C6" s="50"/>
      <c r="D6" s="53"/>
      <c r="F6" s="52"/>
    </row>
    <row r="7" spans="1:8" x14ac:dyDescent="0.3">
      <c r="A7" s="48" t="s">
        <v>41</v>
      </c>
      <c r="B7" s="54" t="s">
        <v>91</v>
      </c>
      <c r="C7" s="50"/>
      <c r="D7" s="53"/>
      <c r="F7" s="52"/>
      <c r="G7" s="55"/>
      <c r="H7" s="56"/>
    </row>
    <row r="8" spans="1:8" x14ac:dyDescent="0.3">
      <c r="A8" s="50"/>
      <c r="B8" s="49" t="s">
        <v>92</v>
      </c>
      <c r="C8" s="57" t="s">
        <v>93</v>
      </c>
      <c r="D8" s="51">
        <v>600</v>
      </c>
      <c r="F8" s="52"/>
      <c r="G8" s="55"/>
      <c r="H8" s="56"/>
    </row>
    <row r="9" spans="1:8" x14ac:dyDescent="0.3">
      <c r="A9" s="50"/>
      <c r="B9" s="49" t="s">
        <v>94</v>
      </c>
      <c r="C9" s="57" t="s">
        <v>95</v>
      </c>
      <c r="D9" s="51">
        <v>600</v>
      </c>
      <c r="F9" s="52"/>
      <c r="G9" s="55"/>
      <c r="H9" s="56"/>
    </row>
    <row r="10" spans="1:8" x14ac:dyDescent="0.3">
      <c r="A10" s="50"/>
      <c r="B10" s="49" t="s">
        <v>96</v>
      </c>
      <c r="C10" s="57" t="s">
        <v>97</v>
      </c>
      <c r="D10" s="51">
        <v>200</v>
      </c>
      <c r="F10" s="52"/>
      <c r="G10" s="55"/>
      <c r="H10" s="56"/>
    </row>
    <row r="11" spans="1:8" x14ac:dyDescent="0.3">
      <c r="A11" s="50"/>
      <c r="B11" s="49" t="s">
        <v>98</v>
      </c>
      <c r="C11" s="57" t="s">
        <v>99</v>
      </c>
      <c r="D11" s="51">
        <v>120</v>
      </c>
      <c r="F11" s="52"/>
      <c r="G11" s="55"/>
      <c r="H11" s="56"/>
    </row>
    <row r="12" spans="1:8" x14ac:dyDescent="0.3">
      <c r="A12" s="50"/>
      <c r="B12" s="49" t="s">
        <v>100</v>
      </c>
      <c r="C12" s="57" t="s">
        <v>99</v>
      </c>
      <c r="D12" s="51">
        <v>150</v>
      </c>
      <c r="F12" s="52"/>
      <c r="G12" s="55"/>
      <c r="H12" s="56"/>
    </row>
    <row r="13" spans="1:8" x14ac:dyDescent="0.3">
      <c r="A13" s="50"/>
      <c r="B13" s="49" t="s">
        <v>101</v>
      </c>
      <c r="C13" s="57" t="s">
        <v>102</v>
      </c>
      <c r="D13" s="51">
        <v>15</v>
      </c>
      <c r="F13" s="52"/>
      <c r="G13" s="55"/>
      <c r="H13" s="58"/>
    </row>
    <row r="14" spans="1:8" x14ac:dyDescent="0.3">
      <c r="A14" s="50"/>
      <c r="B14" s="49" t="s">
        <v>38</v>
      </c>
      <c r="C14" s="57" t="s">
        <v>103</v>
      </c>
      <c r="D14" s="45">
        <v>0.05</v>
      </c>
      <c r="F14" s="44"/>
    </row>
    <row r="15" spans="1:8" x14ac:dyDescent="0.3">
      <c r="A15" s="50"/>
      <c r="B15" s="49"/>
      <c r="C15" s="57"/>
      <c r="D15" s="53"/>
      <c r="F15" s="52"/>
    </row>
    <row r="16" spans="1:8" x14ac:dyDescent="0.3">
      <c r="A16" s="48" t="s">
        <v>36</v>
      </c>
      <c r="B16" s="54" t="s">
        <v>130</v>
      </c>
      <c r="C16" s="50"/>
      <c r="D16" s="53"/>
      <c r="F16" s="52"/>
    </row>
    <row r="17" spans="1:8" x14ac:dyDescent="0.3">
      <c r="A17" s="50"/>
      <c r="B17" s="49" t="s">
        <v>104</v>
      </c>
      <c r="C17" s="57" t="s">
        <v>95</v>
      </c>
      <c r="D17" s="51">
        <v>20</v>
      </c>
      <c r="F17" s="52"/>
      <c r="G17" s="55"/>
      <c r="H17" s="56"/>
    </row>
    <row r="18" spans="1:8" x14ac:dyDescent="0.3">
      <c r="A18" s="50"/>
      <c r="B18" s="49" t="s">
        <v>105</v>
      </c>
      <c r="C18" s="57" t="s">
        <v>106</v>
      </c>
      <c r="D18" s="51">
        <v>60</v>
      </c>
      <c r="F18" s="52"/>
      <c r="G18" s="55"/>
      <c r="H18" s="56"/>
    </row>
    <row r="19" spans="1:8" x14ac:dyDescent="0.3">
      <c r="A19" s="50"/>
      <c r="B19" s="49" t="s">
        <v>107</v>
      </c>
      <c r="C19" s="57" t="s">
        <v>108</v>
      </c>
      <c r="D19" s="51">
        <v>12</v>
      </c>
      <c r="F19" s="52"/>
      <c r="G19" s="55"/>
      <c r="H19" s="56"/>
    </row>
    <row r="20" spans="1:8" x14ac:dyDescent="0.3">
      <c r="A20" s="50"/>
      <c r="B20" s="49" t="s">
        <v>109</v>
      </c>
      <c r="C20" s="57" t="s">
        <v>108</v>
      </c>
      <c r="D20" s="51">
        <v>80</v>
      </c>
      <c r="F20" s="52"/>
      <c r="G20" s="55"/>
      <c r="H20" s="56"/>
    </row>
    <row r="21" spans="1:8" x14ac:dyDescent="0.3">
      <c r="A21" s="50"/>
      <c r="B21" s="49" t="s">
        <v>110</v>
      </c>
      <c r="C21" s="57" t="s">
        <v>111</v>
      </c>
      <c r="D21" s="51">
        <v>8</v>
      </c>
      <c r="F21" s="52"/>
      <c r="G21" s="55"/>
      <c r="H21" s="56"/>
    </row>
    <row r="22" spans="1:8" x14ac:dyDescent="0.3">
      <c r="A22" s="50"/>
      <c r="B22" s="49" t="s">
        <v>112</v>
      </c>
      <c r="C22" s="57" t="s">
        <v>99</v>
      </c>
      <c r="D22" s="51">
        <v>30</v>
      </c>
      <c r="F22" s="52"/>
      <c r="G22" s="55"/>
      <c r="H22" s="56"/>
    </row>
    <row r="23" spans="1:8" x14ac:dyDescent="0.3">
      <c r="A23" s="50"/>
      <c r="B23" s="49" t="s">
        <v>38</v>
      </c>
      <c r="C23" s="57" t="s">
        <v>103</v>
      </c>
      <c r="D23" s="45">
        <v>0.05</v>
      </c>
      <c r="F23" s="44"/>
      <c r="G23" s="55"/>
      <c r="H23" s="58"/>
    </row>
    <row r="24" spans="1:8" x14ac:dyDescent="0.3">
      <c r="A24" s="50"/>
      <c r="B24" s="49"/>
      <c r="C24" s="50"/>
      <c r="D24" s="53"/>
      <c r="F24" s="59"/>
    </row>
    <row r="25" spans="1:8" x14ac:dyDescent="0.3">
      <c r="A25" s="48" t="s">
        <v>36</v>
      </c>
      <c r="B25" s="54" t="s">
        <v>131</v>
      </c>
      <c r="C25" s="50"/>
      <c r="D25" s="53"/>
      <c r="F25" s="52"/>
    </row>
    <row r="26" spans="1:8" x14ac:dyDescent="0.3">
      <c r="A26" s="50"/>
      <c r="B26" s="49" t="s">
        <v>104</v>
      </c>
      <c r="C26" s="57" t="s">
        <v>95</v>
      </c>
      <c r="D26" s="51">
        <v>10</v>
      </c>
      <c r="F26" s="52"/>
      <c r="G26" s="55"/>
      <c r="H26" s="56"/>
    </row>
    <row r="27" spans="1:8" x14ac:dyDescent="0.3">
      <c r="A27" s="50"/>
      <c r="B27" s="49" t="s">
        <v>105</v>
      </c>
      <c r="C27" s="57" t="s">
        <v>106</v>
      </c>
      <c r="D27" s="51">
        <v>60</v>
      </c>
      <c r="F27" s="52"/>
      <c r="G27" s="55"/>
      <c r="H27" s="56"/>
    </row>
    <row r="28" spans="1:8" x14ac:dyDescent="0.3">
      <c r="A28" s="50"/>
      <c r="B28" s="49" t="s">
        <v>107</v>
      </c>
      <c r="C28" s="57" t="s">
        <v>108</v>
      </c>
      <c r="D28" s="51">
        <v>10</v>
      </c>
      <c r="F28" s="52"/>
      <c r="G28" s="55"/>
      <c r="H28" s="56"/>
    </row>
    <row r="29" spans="1:8" x14ac:dyDescent="0.3">
      <c r="A29" s="50"/>
      <c r="B29" s="49" t="s">
        <v>109</v>
      </c>
      <c r="C29" s="57" t="s">
        <v>108</v>
      </c>
      <c r="D29" s="51">
        <v>80</v>
      </c>
      <c r="F29" s="52"/>
      <c r="G29" s="55"/>
      <c r="H29" s="56"/>
    </row>
    <row r="30" spans="1:8" x14ac:dyDescent="0.3">
      <c r="A30" s="50"/>
      <c r="B30" s="49" t="s">
        <v>110</v>
      </c>
      <c r="C30" s="57" t="s">
        <v>111</v>
      </c>
      <c r="D30" s="51">
        <v>5</v>
      </c>
      <c r="F30" s="52"/>
      <c r="G30" s="55"/>
      <c r="H30" s="56"/>
    </row>
    <row r="31" spans="1:8" x14ac:dyDescent="0.3">
      <c r="A31" s="50"/>
      <c r="B31" s="49" t="s">
        <v>112</v>
      </c>
      <c r="C31" s="57" t="s">
        <v>99</v>
      </c>
      <c r="D31" s="51">
        <v>20</v>
      </c>
      <c r="F31" s="52"/>
      <c r="G31" s="55"/>
      <c r="H31" s="56"/>
    </row>
    <row r="32" spans="1:8" x14ac:dyDescent="0.3">
      <c r="A32" s="50"/>
      <c r="B32" s="49" t="s">
        <v>38</v>
      </c>
      <c r="C32" s="57" t="s">
        <v>103</v>
      </c>
      <c r="D32" s="45">
        <v>0.05</v>
      </c>
      <c r="F32" s="44"/>
      <c r="G32" s="55"/>
      <c r="H32" s="58"/>
    </row>
    <row r="33" spans="1:10" x14ac:dyDescent="0.3">
      <c r="A33" s="50"/>
      <c r="B33" s="49"/>
      <c r="C33" s="50"/>
      <c r="D33" s="53"/>
      <c r="F33" s="59"/>
    </row>
    <row r="34" spans="1:10" x14ac:dyDescent="0.3">
      <c r="A34" s="48" t="s">
        <v>43</v>
      </c>
      <c r="B34" s="54" t="s">
        <v>113</v>
      </c>
      <c r="C34" s="50"/>
      <c r="D34" s="53"/>
      <c r="F34" s="59"/>
    </row>
    <row r="35" spans="1:10" x14ac:dyDescent="0.3">
      <c r="A35" s="50"/>
      <c r="B35" s="49" t="s">
        <v>94</v>
      </c>
      <c r="C35" s="57" t="s">
        <v>95</v>
      </c>
      <c r="D35" s="51">
        <v>800</v>
      </c>
      <c r="F35" s="52"/>
      <c r="G35" s="55"/>
      <c r="H35" s="56"/>
    </row>
    <row r="36" spans="1:10" x14ac:dyDescent="0.3">
      <c r="A36" s="50"/>
      <c r="B36" s="49" t="s">
        <v>114</v>
      </c>
      <c r="C36" s="57" t="s">
        <v>115</v>
      </c>
      <c r="D36" s="51">
        <v>160</v>
      </c>
      <c r="F36" s="52"/>
      <c r="G36" s="55"/>
      <c r="H36" s="56"/>
    </row>
    <row r="37" spans="1:10" x14ac:dyDescent="0.3">
      <c r="A37" s="50"/>
      <c r="B37" s="49" t="s">
        <v>116</v>
      </c>
      <c r="C37" s="57" t="s">
        <v>99</v>
      </c>
      <c r="D37" s="51">
        <v>80</v>
      </c>
      <c r="F37" s="52"/>
      <c r="G37" s="55"/>
      <c r="H37" s="56"/>
    </row>
    <row r="38" spans="1:10" x14ac:dyDescent="0.3">
      <c r="A38" s="50"/>
      <c r="B38" s="49" t="s">
        <v>117</v>
      </c>
      <c r="C38" s="57" t="s">
        <v>118</v>
      </c>
      <c r="D38" s="51">
        <v>1500</v>
      </c>
      <c r="F38" s="52"/>
      <c r="G38" s="55"/>
      <c r="H38" s="56"/>
    </row>
    <row r="39" spans="1:10" x14ac:dyDescent="0.3">
      <c r="A39" s="50"/>
      <c r="B39" s="49" t="s">
        <v>119</v>
      </c>
      <c r="C39" s="57" t="s">
        <v>118</v>
      </c>
      <c r="D39" s="51">
        <v>30</v>
      </c>
      <c r="F39" s="52"/>
      <c r="G39" s="55"/>
      <c r="H39" s="56"/>
    </row>
    <row r="40" spans="1:10" x14ac:dyDescent="0.3">
      <c r="A40" s="50"/>
      <c r="B40" s="49" t="s">
        <v>120</v>
      </c>
      <c r="C40" s="57" t="s">
        <v>118</v>
      </c>
      <c r="D40" s="51">
        <v>70</v>
      </c>
      <c r="F40" s="52"/>
      <c r="G40" s="55"/>
      <c r="H40" s="56"/>
    </row>
    <row r="41" spans="1:10" x14ac:dyDescent="0.3">
      <c r="A41" s="50"/>
      <c r="B41" s="49" t="s">
        <v>38</v>
      </c>
      <c r="C41" s="57" t="s">
        <v>103</v>
      </c>
      <c r="D41" s="45">
        <v>0.05</v>
      </c>
      <c r="F41" s="44"/>
      <c r="G41" s="55"/>
      <c r="H41" s="58"/>
    </row>
    <row r="42" spans="1:10" x14ac:dyDescent="0.3">
      <c r="A42" s="50"/>
      <c r="B42" s="49"/>
      <c r="C42" s="50"/>
      <c r="D42" s="53"/>
      <c r="F42" s="52"/>
    </row>
    <row r="43" spans="1:10" ht="15" thickBot="1" x14ac:dyDescent="0.35"/>
    <row r="44" spans="1:10" x14ac:dyDescent="0.3">
      <c r="A44" s="62"/>
      <c r="B44" s="216" t="s">
        <v>134</v>
      </c>
      <c r="C44" s="189"/>
      <c r="D44" s="189"/>
      <c r="E44" s="189"/>
      <c r="F44" s="190"/>
      <c r="G44" s="62"/>
      <c r="H44" s="62"/>
      <c r="I44" s="62"/>
      <c r="J44" s="62"/>
    </row>
    <row r="45" spans="1:10" x14ac:dyDescent="0.3">
      <c r="A45" s="62"/>
      <c r="B45" s="220"/>
      <c r="C45" s="68"/>
      <c r="D45" s="68"/>
      <c r="E45" s="68"/>
      <c r="F45" s="193"/>
      <c r="G45" s="62"/>
      <c r="H45" s="62"/>
      <c r="I45" s="62"/>
      <c r="J45" s="62"/>
    </row>
    <row r="46" spans="1:10" ht="28.8" x14ac:dyDescent="0.3">
      <c r="A46" s="62"/>
      <c r="B46" s="218" t="s">
        <v>86</v>
      </c>
      <c r="C46" s="194" t="s">
        <v>87</v>
      </c>
      <c r="D46" s="194" t="s">
        <v>122</v>
      </c>
      <c r="E46" s="194" t="s">
        <v>121</v>
      </c>
      <c r="F46" s="195" t="s">
        <v>124</v>
      </c>
    </row>
    <row r="47" spans="1:10" x14ac:dyDescent="0.3">
      <c r="A47" s="62"/>
      <c r="B47" s="191" t="s">
        <v>92</v>
      </c>
      <c r="C47" s="196" t="s">
        <v>93</v>
      </c>
      <c r="D47" s="197">
        <v>600</v>
      </c>
      <c r="E47" s="197">
        <v>10</v>
      </c>
      <c r="F47" s="198">
        <f t="shared" ref="F47:F52" si="0">D47*E47</f>
        <v>6000</v>
      </c>
    </row>
    <row r="48" spans="1:10" x14ac:dyDescent="0.3">
      <c r="A48" s="62"/>
      <c r="B48" s="191" t="s">
        <v>94</v>
      </c>
      <c r="C48" s="196" t="s">
        <v>95</v>
      </c>
      <c r="D48" s="197">
        <v>600</v>
      </c>
      <c r="E48" s="197">
        <v>1</v>
      </c>
      <c r="F48" s="198">
        <f t="shared" si="0"/>
        <v>600</v>
      </c>
    </row>
    <row r="49" spans="1:12" x14ac:dyDescent="0.3">
      <c r="A49" s="62"/>
      <c r="B49" s="191" t="s">
        <v>96</v>
      </c>
      <c r="C49" s="196" t="s">
        <v>97</v>
      </c>
      <c r="D49" s="197">
        <v>200</v>
      </c>
      <c r="E49" s="197">
        <v>7</v>
      </c>
      <c r="F49" s="198">
        <f t="shared" si="0"/>
        <v>1400</v>
      </c>
    </row>
    <row r="50" spans="1:12" x14ac:dyDescent="0.3">
      <c r="A50" s="62"/>
      <c r="B50" s="191" t="s">
        <v>98</v>
      </c>
      <c r="C50" s="196" t="s">
        <v>99</v>
      </c>
      <c r="D50" s="197">
        <v>120</v>
      </c>
      <c r="E50" s="197">
        <v>3</v>
      </c>
      <c r="F50" s="198">
        <f t="shared" si="0"/>
        <v>360</v>
      </c>
    </row>
    <row r="51" spans="1:12" x14ac:dyDescent="0.3">
      <c r="A51" s="62"/>
      <c r="B51" s="191" t="s">
        <v>100</v>
      </c>
      <c r="C51" s="196" t="s">
        <v>99</v>
      </c>
      <c r="D51" s="197">
        <v>150</v>
      </c>
      <c r="E51" s="197">
        <v>3</v>
      </c>
      <c r="F51" s="198">
        <f t="shared" si="0"/>
        <v>450</v>
      </c>
    </row>
    <row r="52" spans="1:12" x14ac:dyDescent="0.3">
      <c r="A52" s="62"/>
      <c r="B52" s="191" t="s">
        <v>101</v>
      </c>
      <c r="C52" s="196" t="s">
        <v>102</v>
      </c>
      <c r="D52" s="197">
        <v>15</v>
      </c>
      <c r="E52" s="197">
        <v>50</v>
      </c>
      <c r="F52" s="198">
        <f t="shared" si="0"/>
        <v>750</v>
      </c>
    </row>
    <row r="53" spans="1:12" x14ac:dyDescent="0.3">
      <c r="A53" s="62"/>
      <c r="B53" s="191" t="s">
        <v>38</v>
      </c>
      <c r="C53" s="196" t="s">
        <v>103</v>
      </c>
      <c r="D53" s="212">
        <v>0.05</v>
      </c>
      <c r="E53" s="197">
        <v>1</v>
      </c>
      <c r="F53" s="200">
        <f>SUM(F47:F52)*D53</f>
        <v>478</v>
      </c>
    </row>
    <row r="54" spans="1:12" ht="15" thickBot="1" x14ac:dyDescent="0.35">
      <c r="A54" s="62"/>
      <c r="B54" s="219" t="s">
        <v>0</v>
      </c>
      <c r="C54" s="203"/>
      <c r="D54" s="203"/>
      <c r="E54" s="203"/>
      <c r="F54" s="204">
        <f>ROUND(SUM(F47:F53),-2)</f>
        <v>10000</v>
      </c>
    </row>
    <row r="55" spans="1:12" ht="15" thickBot="1" x14ac:dyDescent="0.35"/>
    <row r="56" spans="1:12" x14ac:dyDescent="0.3">
      <c r="B56" s="216" t="s">
        <v>135</v>
      </c>
      <c r="C56" s="189"/>
      <c r="D56" s="189"/>
      <c r="E56" s="189"/>
      <c r="F56" s="189"/>
      <c r="G56" s="190"/>
      <c r="H56" s="62"/>
      <c r="I56" s="62"/>
      <c r="J56" s="62"/>
      <c r="K56" s="62"/>
      <c r="L56" s="62"/>
    </row>
    <row r="57" spans="1:12" x14ac:dyDescent="0.3">
      <c r="B57" s="220"/>
      <c r="C57" s="68"/>
      <c r="D57" s="68"/>
      <c r="E57" s="68"/>
      <c r="F57" s="68"/>
      <c r="G57" s="193"/>
      <c r="H57" s="62"/>
      <c r="I57" s="62"/>
      <c r="J57" s="62"/>
      <c r="K57" s="62"/>
      <c r="L57" s="62"/>
    </row>
    <row r="58" spans="1:12" x14ac:dyDescent="0.3">
      <c r="B58" s="221" t="s">
        <v>125</v>
      </c>
      <c r="C58" s="211">
        <v>3</v>
      </c>
      <c r="D58" s="68"/>
      <c r="E58" s="68"/>
      <c r="F58" s="68"/>
      <c r="G58" s="193"/>
      <c r="H58" s="62"/>
      <c r="I58" s="62"/>
      <c r="J58" s="62"/>
      <c r="K58" s="62"/>
      <c r="L58" s="62"/>
    </row>
    <row r="59" spans="1:12" x14ac:dyDescent="0.3">
      <c r="B59" s="221" t="s">
        <v>126</v>
      </c>
      <c r="C59" s="211">
        <v>20</v>
      </c>
      <c r="D59" s="68"/>
      <c r="E59" s="68"/>
      <c r="F59" s="68"/>
      <c r="G59" s="193"/>
      <c r="H59" s="62"/>
      <c r="I59" s="62"/>
      <c r="J59" s="62"/>
      <c r="K59" s="62"/>
      <c r="L59" s="62"/>
    </row>
    <row r="60" spans="1:12" x14ac:dyDescent="0.3">
      <c r="B60" s="221" t="s">
        <v>129</v>
      </c>
      <c r="C60" s="211">
        <v>14</v>
      </c>
      <c r="D60" s="68"/>
      <c r="E60" s="68"/>
      <c r="F60" s="68"/>
      <c r="G60" s="193"/>
      <c r="H60" s="62"/>
      <c r="I60" s="62"/>
      <c r="J60" s="62"/>
      <c r="K60" s="62"/>
      <c r="L60" s="62"/>
    </row>
    <row r="61" spans="1:12" x14ac:dyDescent="0.3">
      <c r="B61" s="221" t="s">
        <v>127</v>
      </c>
      <c r="C61" s="211">
        <v>2</v>
      </c>
      <c r="D61" s="68"/>
      <c r="E61" s="68"/>
      <c r="F61" s="68"/>
      <c r="G61" s="193"/>
      <c r="H61" s="62"/>
      <c r="I61" s="62"/>
      <c r="J61" s="62"/>
      <c r="K61" s="62"/>
      <c r="L61" s="62"/>
    </row>
    <row r="62" spans="1:12" x14ac:dyDescent="0.3">
      <c r="B62" s="220"/>
      <c r="C62" s="68"/>
      <c r="D62" s="68"/>
      <c r="E62" s="68"/>
      <c r="F62" s="68"/>
      <c r="G62" s="193"/>
      <c r="H62" s="62"/>
      <c r="I62" s="62"/>
      <c r="J62" s="62"/>
      <c r="K62" s="62"/>
      <c r="L62" s="62"/>
    </row>
    <row r="63" spans="1:12" ht="28.8" x14ac:dyDescent="0.3">
      <c r="B63" s="218" t="s">
        <v>86</v>
      </c>
      <c r="C63" s="194" t="s">
        <v>87</v>
      </c>
      <c r="D63" s="194" t="s">
        <v>122</v>
      </c>
      <c r="E63" s="194" t="s">
        <v>121</v>
      </c>
      <c r="F63" s="194" t="s">
        <v>128</v>
      </c>
      <c r="G63" s="195" t="s">
        <v>123</v>
      </c>
      <c r="H63" s="62"/>
    </row>
    <row r="64" spans="1:12" x14ac:dyDescent="0.3">
      <c r="B64" s="191" t="s">
        <v>104</v>
      </c>
      <c r="C64" s="196" t="s">
        <v>95</v>
      </c>
      <c r="D64" s="197">
        <f t="shared" ref="D64:D70" si="1">D17</f>
        <v>20</v>
      </c>
      <c r="E64" s="197">
        <f>C60</f>
        <v>14</v>
      </c>
      <c r="F64" s="68"/>
      <c r="G64" s="198">
        <f>D64*E64</f>
        <v>280</v>
      </c>
      <c r="H64" s="62"/>
    </row>
    <row r="65" spans="2:8" x14ac:dyDescent="0.3">
      <c r="B65" s="191" t="s">
        <v>105</v>
      </c>
      <c r="C65" s="196" t="s">
        <v>106</v>
      </c>
      <c r="D65" s="197">
        <f t="shared" si="1"/>
        <v>60</v>
      </c>
      <c r="E65" s="197">
        <f>C60</f>
        <v>14</v>
      </c>
      <c r="F65" s="68">
        <f>C$58</f>
        <v>3</v>
      </c>
      <c r="G65" s="198">
        <f>D65*E65*F65</f>
        <v>2520</v>
      </c>
      <c r="H65" s="62"/>
    </row>
    <row r="66" spans="2:8" x14ac:dyDescent="0.3">
      <c r="B66" s="191" t="s">
        <v>107</v>
      </c>
      <c r="C66" s="196" t="s">
        <v>108</v>
      </c>
      <c r="D66" s="197">
        <f t="shared" si="1"/>
        <v>12</v>
      </c>
      <c r="E66" s="197">
        <f>C59+C61</f>
        <v>22</v>
      </c>
      <c r="F66" s="68">
        <f>C$58</f>
        <v>3</v>
      </c>
      <c r="G66" s="198">
        <f>D66*E66*F66</f>
        <v>792</v>
      </c>
      <c r="H66" s="62"/>
    </row>
    <row r="67" spans="2:8" x14ac:dyDescent="0.3">
      <c r="B67" s="191" t="s">
        <v>109</v>
      </c>
      <c r="C67" s="196" t="s">
        <v>108</v>
      </c>
      <c r="D67" s="197">
        <f t="shared" si="1"/>
        <v>80</v>
      </c>
      <c r="E67" s="197">
        <f>C61</f>
        <v>2</v>
      </c>
      <c r="F67" s="68">
        <f>C$58</f>
        <v>3</v>
      </c>
      <c r="G67" s="198">
        <f>D67*E67*F67</f>
        <v>480</v>
      </c>
      <c r="H67" s="62"/>
    </row>
    <row r="68" spans="2:8" x14ac:dyDescent="0.3">
      <c r="B68" s="191" t="s">
        <v>110</v>
      </c>
      <c r="C68" s="196" t="s">
        <v>111</v>
      </c>
      <c r="D68" s="197">
        <f t="shared" si="1"/>
        <v>8</v>
      </c>
      <c r="E68" s="197">
        <f>C59</f>
        <v>20</v>
      </c>
      <c r="F68" s="68"/>
      <c r="G68" s="198">
        <f>D68*E68</f>
        <v>160</v>
      </c>
      <c r="H68" s="62"/>
    </row>
    <row r="69" spans="2:8" x14ac:dyDescent="0.3">
      <c r="B69" s="191" t="s">
        <v>112</v>
      </c>
      <c r="C69" s="196" t="s">
        <v>99</v>
      </c>
      <c r="D69" s="197">
        <f t="shared" si="1"/>
        <v>30</v>
      </c>
      <c r="E69" s="197">
        <v>1</v>
      </c>
      <c r="F69" s="68">
        <f>C58+1</f>
        <v>4</v>
      </c>
      <c r="G69" s="198">
        <f>D69*E69*F69</f>
        <v>120</v>
      </c>
      <c r="H69" s="62"/>
    </row>
    <row r="70" spans="2:8" x14ac:dyDescent="0.3">
      <c r="B70" s="191" t="s">
        <v>38</v>
      </c>
      <c r="C70" s="196" t="s">
        <v>103</v>
      </c>
      <c r="D70" s="212">
        <f t="shared" si="1"/>
        <v>0.05</v>
      </c>
      <c r="E70" s="68">
        <v>1</v>
      </c>
      <c r="F70" s="68"/>
      <c r="G70" s="200">
        <f>SUM(G64:G69)*D70</f>
        <v>217.60000000000002</v>
      </c>
      <c r="H70" s="62"/>
    </row>
    <row r="71" spans="2:8" ht="15" thickBot="1" x14ac:dyDescent="0.35">
      <c r="B71" s="219" t="s">
        <v>0</v>
      </c>
      <c r="C71" s="203"/>
      <c r="D71" s="203"/>
      <c r="E71" s="203"/>
      <c r="F71" s="203"/>
      <c r="G71" s="204">
        <f>ROUND(SUM(G64:G70),-2)</f>
        <v>4600</v>
      </c>
      <c r="H71" s="62"/>
    </row>
    <row r="72" spans="2:8" ht="15" thickBot="1" x14ac:dyDescent="0.35"/>
    <row r="73" spans="2:8" x14ac:dyDescent="0.3">
      <c r="B73" s="216" t="s">
        <v>133</v>
      </c>
      <c r="C73" s="189"/>
      <c r="D73" s="189"/>
      <c r="E73" s="189"/>
      <c r="F73" s="189"/>
      <c r="G73" s="190"/>
    </row>
    <row r="74" spans="2:8" x14ac:dyDescent="0.3">
      <c r="B74" s="220"/>
      <c r="C74" s="68"/>
      <c r="D74" s="68"/>
      <c r="E74" s="68"/>
      <c r="F74" s="68"/>
      <c r="G74" s="193"/>
    </row>
    <row r="75" spans="2:8" x14ac:dyDescent="0.3">
      <c r="B75" s="221" t="s">
        <v>125</v>
      </c>
      <c r="C75" s="211">
        <v>2</v>
      </c>
      <c r="D75" s="68"/>
      <c r="E75" s="68"/>
      <c r="F75" s="68"/>
      <c r="G75" s="193"/>
    </row>
    <row r="76" spans="2:8" x14ac:dyDescent="0.3">
      <c r="B76" s="221" t="s">
        <v>126</v>
      </c>
      <c r="C76" s="211">
        <v>15</v>
      </c>
      <c r="D76" s="68"/>
      <c r="E76" s="68"/>
      <c r="F76" s="68"/>
      <c r="G76" s="193"/>
    </row>
    <row r="77" spans="2:8" x14ac:dyDescent="0.3">
      <c r="B77" s="221" t="s">
        <v>132</v>
      </c>
      <c r="C77" s="211">
        <v>10</v>
      </c>
      <c r="D77" s="68"/>
      <c r="E77" s="68"/>
      <c r="F77" s="68"/>
      <c r="G77" s="193"/>
    </row>
    <row r="78" spans="2:8" x14ac:dyDescent="0.3">
      <c r="B78" s="221" t="s">
        <v>127</v>
      </c>
      <c r="C78" s="211">
        <v>1</v>
      </c>
      <c r="D78" s="68"/>
      <c r="E78" s="68"/>
      <c r="F78" s="68"/>
      <c r="G78" s="193"/>
    </row>
    <row r="79" spans="2:8" x14ac:dyDescent="0.3">
      <c r="B79" s="220"/>
      <c r="C79" s="68"/>
      <c r="D79" s="68"/>
      <c r="E79" s="68"/>
      <c r="F79" s="68"/>
      <c r="G79" s="193"/>
    </row>
    <row r="80" spans="2:8" ht="28.8" x14ac:dyDescent="0.3">
      <c r="B80" s="218" t="s">
        <v>86</v>
      </c>
      <c r="C80" s="194" t="s">
        <v>87</v>
      </c>
      <c r="D80" s="194" t="s">
        <v>122</v>
      </c>
      <c r="E80" s="194" t="s">
        <v>121</v>
      </c>
      <c r="F80" s="194" t="s">
        <v>128</v>
      </c>
      <c r="G80" s="195" t="s">
        <v>123</v>
      </c>
    </row>
    <row r="81" spans="2:10" x14ac:dyDescent="0.3">
      <c r="B81" s="191" t="s">
        <v>104</v>
      </c>
      <c r="C81" s="196" t="s">
        <v>95</v>
      </c>
      <c r="D81" s="197">
        <f t="shared" ref="D81:D87" si="2">D26</f>
        <v>10</v>
      </c>
      <c r="E81" s="197">
        <f>C77</f>
        <v>10</v>
      </c>
      <c r="F81" s="68"/>
      <c r="G81" s="198">
        <f>D81*E81</f>
        <v>100</v>
      </c>
    </row>
    <row r="82" spans="2:10" x14ac:dyDescent="0.3">
      <c r="B82" s="191" t="s">
        <v>105</v>
      </c>
      <c r="C82" s="196" t="s">
        <v>106</v>
      </c>
      <c r="D82" s="197">
        <f t="shared" si="2"/>
        <v>60</v>
      </c>
      <c r="E82" s="197">
        <f>C77</f>
        <v>10</v>
      </c>
      <c r="F82" s="68">
        <f>C$58</f>
        <v>3</v>
      </c>
      <c r="G82" s="198">
        <f>D82*E82*F82</f>
        <v>1800</v>
      </c>
    </row>
    <row r="83" spans="2:10" x14ac:dyDescent="0.3">
      <c r="B83" s="191" t="s">
        <v>107</v>
      </c>
      <c r="C83" s="196" t="s">
        <v>108</v>
      </c>
      <c r="D83" s="197">
        <f t="shared" si="2"/>
        <v>10</v>
      </c>
      <c r="E83" s="197">
        <f>C76+C78</f>
        <v>16</v>
      </c>
      <c r="F83" s="68">
        <f>C$58</f>
        <v>3</v>
      </c>
      <c r="G83" s="198">
        <f>D83*E83*F83</f>
        <v>480</v>
      </c>
    </row>
    <row r="84" spans="2:10" x14ac:dyDescent="0.3">
      <c r="B84" s="191" t="s">
        <v>109</v>
      </c>
      <c r="C84" s="196" t="s">
        <v>108</v>
      </c>
      <c r="D84" s="197">
        <f t="shared" si="2"/>
        <v>80</v>
      </c>
      <c r="E84" s="197">
        <f>C78</f>
        <v>1</v>
      </c>
      <c r="F84" s="68">
        <f>C$58</f>
        <v>3</v>
      </c>
      <c r="G84" s="198">
        <f>D84*E84*F84</f>
        <v>240</v>
      </c>
    </row>
    <row r="85" spans="2:10" x14ac:dyDescent="0.3">
      <c r="B85" s="191" t="s">
        <v>110</v>
      </c>
      <c r="C85" s="196" t="s">
        <v>111</v>
      </c>
      <c r="D85" s="197">
        <f t="shared" si="2"/>
        <v>5</v>
      </c>
      <c r="E85" s="197">
        <f>C76</f>
        <v>15</v>
      </c>
      <c r="F85" s="68"/>
      <c r="G85" s="198">
        <f>D85*E85</f>
        <v>75</v>
      </c>
    </row>
    <row r="86" spans="2:10" x14ac:dyDescent="0.3">
      <c r="B86" s="191" t="s">
        <v>112</v>
      </c>
      <c r="C86" s="196" t="s">
        <v>99</v>
      </c>
      <c r="D86" s="197">
        <f t="shared" si="2"/>
        <v>20</v>
      </c>
      <c r="E86" s="197">
        <v>1</v>
      </c>
      <c r="F86" s="68">
        <f>C75+1</f>
        <v>3</v>
      </c>
      <c r="G86" s="198">
        <f>D86*E86*F86</f>
        <v>60</v>
      </c>
    </row>
    <row r="87" spans="2:10" x14ac:dyDescent="0.3">
      <c r="B87" s="191" t="s">
        <v>38</v>
      </c>
      <c r="C87" s="196" t="s">
        <v>103</v>
      </c>
      <c r="D87" s="199">
        <f t="shared" si="2"/>
        <v>0.05</v>
      </c>
      <c r="E87" s="68">
        <v>1</v>
      </c>
      <c r="F87" s="68"/>
      <c r="G87" s="200">
        <f>SUM(G81:G86)*D87</f>
        <v>137.75</v>
      </c>
    </row>
    <row r="88" spans="2:10" ht="15" thickBot="1" x14ac:dyDescent="0.35">
      <c r="B88" s="219" t="s">
        <v>0</v>
      </c>
      <c r="C88" s="203"/>
      <c r="D88" s="203"/>
      <c r="E88" s="203"/>
      <c r="F88" s="203"/>
      <c r="G88" s="204">
        <f>ROUND(SUM(G81:G87),-2)</f>
        <v>2900</v>
      </c>
    </row>
    <row r="89" spans="2:10" ht="15" thickBot="1" x14ac:dyDescent="0.35"/>
    <row r="90" spans="2:10" x14ac:dyDescent="0.3">
      <c r="B90" s="216" t="s">
        <v>136</v>
      </c>
      <c r="C90" s="189"/>
      <c r="D90" s="189"/>
      <c r="E90" s="189"/>
      <c r="F90" s="190"/>
      <c r="G90" s="62"/>
      <c r="H90" s="62"/>
      <c r="I90" s="62"/>
      <c r="J90" s="62"/>
    </row>
    <row r="91" spans="2:10" x14ac:dyDescent="0.3">
      <c r="B91" s="217"/>
      <c r="C91" s="68"/>
      <c r="D91" s="68"/>
      <c r="E91" s="68"/>
      <c r="F91" s="193"/>
      <c r="G91" s="62"/>
      <c r="H91" s="62"/>
      <c r="I91" s="62"/>
      <c r="J91" s="62"/>
    </row>
    <row r="92" spans="2:10" ht="28.8" x14ac:dyDescent="0.3">
      <c r="B92" s="218" t="s">
        <v>86</v>
      </c>
      <c r="C92" s="194" t="s">
        <v>87</v>
      </c>
      <c r="D92" s="194" t="s">
        <v>122</v>
      </c>
      <c r="E92" s="194" t="s">
        <v>121</v>
      </c>
      <c r="F92" s="195" t="s">
        <v>123</v>
      </c>
      <c r="G92" s="62"/>
    </row>
    <row r="93" spans="2:10" x14ac:dyDescent="0.3">
      <c r="B93" s="191" t="s">
        <v>94</v>
      </c>
      <c r="C93" s="196" t="s">
        <v>95</v>
      </c>
      <c r="D93" s="197">
        <f t="shared" ref="D93:D99" si="3">D35</f>
        <v>800</v>
      </c>
      <c r="E93" s="197">
        <v>1</v>
      </c>
      <c r="F93" s="198">
        <f t="shared" ref="F93:F98" si="4">D93*E93</f>
        <v>800</v>
      </c>
      <c r="G93" s="62"/>
    </row>
    <row r="94" spans="2:10" x14ac:dyDescent="0.3">
      <c r="B94" s="191" t="s">
        <v>114</v>
      </c>
      <c r="C94" s="196" t="s">
        <v>115</v>
      </c>
      <c r="D94" s="197">
        <f t="shared" si="3"/>
        <v>160</v>
      </c>
      <c r="E94" s="197">
        <v>6</v>
      </c>
      <c r="F94" s="198">
        <f t="shared" si="4"/>
        <v>960</v>
      </c>
      <c r="G94" s="62"/>
    </row>
    <row r="95" spans="2:10" x14ac:dyDescent="0.3">
      <c r="B95" s="191" t="s">
        <v>116</v>
      </c>
      <c r="C95" s="196" t="s">
        <v>99</v>
      </c>
      <c r="D95" s="197">
        <f t="shared" si="3"/>
        <v>80</v>
      </c>
      <c r="E95" s="197">
        <v>7</v>
      </c>
      <c r="F95" s="198">
        <f t="shared" si="4"/>
        <v>560</v>
      </c>
      <c r="G95" s="62"/>
    </row>
    <row r="96" spans="2:10" x14ac:dyDescent="0.3">
      <c r="B96" s="191" t="s">
        <v>117</v>
      </c>
      <c r="C96" s="196" t="s">
        <v>118</v>
      </c>
      <c r="D96" s="197">
        <f t="shared" si="3"/>
        <v>1500</v>
      </c>
      <c r="E96" s="197">
        <v>1</v>
      </c>
      <c r="F96" s="198">
        <f t="shared" si="4"/>
        <v>1500</v>
      </c>
      <c r="G96" s="62"/>
    </row>
    <row r="97" spans="2:7" x14ac:dyDescent="0.3">
      <c r="B97" s="191" t="s">
        <v>119</v>
      </c>
      <c r="C97" s="196" t="s">
        <v>118</v>
      </c>
      <c r="D97" s="197">
        <f t="shared" si="3"/>
        <v>30</v>
      </c>
      <c r="E97" s="197">
        <v>1</v>
      </c>
      <c r="F97" s="198">
        <f t="shared" si="4"/>
        <v>30</v>
      </c>
      <c r="G97" s="62"/>
    </row>
    <row r="98" spans="2:7" x14ac:dyDescent="0.3">
      <c r="B98" s="191" t="s">
        <v>120</v>
      </c>
      <c r="C98" s="196" t="s">
        <v>118</v>
      </c>
      <c r="D98" s="197">
        <f t="shared" si="3"/>
        <v>70</v>
      </c>
      <c r="E98" s="197">
        <v>1</v>
      </c>
      <c r="F98" s="198">
        <f t="shared" si="4"/>
        <v>70</v>
      </c>
      <c r="G98" s="62"/>
    </row>
    <row r="99" spans="2:7" x14ac:dyDescent="0.3">
      <c r="B99" s="191" t="s">
        <v>38</v>
      </c>
      <c r="C99" s="196" t="s">
        <v>103</v>
      </c>
      <c r="D99" s="199">
        <f t="shared" si="3"/>
        <v>0.05</v>
      </c>
      <c r="E99" s="68">
        <v>1</v>
      </c>
      <c r="F99" s="200">
        <f>SUM(F93:F98)*D99</f>
        <v>196</v>
      </c>
      <c r="G99" s="62"/>
    </row>
    <row r="100" spans="2:7" ht="15" thickBot="1" x14ac:dyDescent="0.35">
      <c r="B100" s="219" t="s">
        <v>0</v>
      </c>
      <c r="C100" s="203"/>
      <c r="D100" s="203"/>
      <c r="E100" s="203"/>
      <c r="F100" s="204">
        <f>ROUND(SUM(F93:F99),-2)</f>
        <v>4100</v>
      </c>
      <c r="G100" s="62"/>
    </row>
    <row r="101" spans="2:7" ht="15" thickBot="1" x14ac:dyDescent="0.35"/>
    <row r="102" spans="2:7" x14ac:dyDescent="0.3">
      <c r="B102" s="216" t="s">
        <v>137</v>
      </c>
      <c r="C102" s="189"/>
      <c r="D102" s="189"/>
      <c r="E102" s="189"/>
      <c r="F102" s="190"/>
    </row>
    <row r="103" spans="2:7" x14ac:dyDescent="0.3">
      <c r="B103" s="217"/>
      <c r="C103" s="68"/>
      <c r="D103" s="68"/>
      <c r="E103" s="68"/>
      <c r="F103" s="193"/>
    </row>
    <row r="104" spans="2:7" ht="28.8" x14ac:dyDescent="0.3">
      <c r="B104" s="218" t="s">
        <v>86</v>
      </c>
      <c r="C104" s="194" t="s">
        <v>87</v>
      </c>
      <c r="D104" s="194" t="s">
        <v>122</v>
      </c>
      <c r="E104" s="194" t="s">
        <v>121</v>
      </c>
      <c r="F104" s="195" t="s">
        <v>123</v>
      </c>
    </row>
    <row r="105" spans="2:7" x14ac:dyDescent="0.3">
      <c r="B105" s="191" t="s">
        <v>94</v>
      </c>
      <c r="C105" s="196" t="s">
        <v>95</v>
      </c>
      <c r="D105" s="197">
        <f t="shared" ref="D105:D111" si="5">D35</f>
        <v>800</v>
      </c>
      <c r="E105" s="197">
        <v>1</v>
      </c>
      <c r="F105" s="198">
        <f t="shared" ref="F105:F110" si="6">D105*E105</f>
        <v>800</v>
      </c>
    </row>
    <row r="106" spans="2:7" x14ac:dyDescent="0.3">
      <c r="B106" s="191" t="s">
        <v>114</v>
      </c>
      <c r="C106" s="196" t="s">
        <v>115</v>
      </c>
      <c r="D106" s="197">
        <f t="shared" si="5"/>
        <v>160</v>
      </c>
      <c r="E106" s="197">
        <v>4</v>
      </c>
      <c r="F106" s="198">
        <f t="shared" si="6"/>
        <v>640</v>
      </c>
    </row>
    <row r="107" spans="2:7" x14ac:dyDescent="0.3">
      <c r="B107" s="191" t="s">
        <v>116</v>
      </c>
      <c r="C107" s="196" t="s">
        <v>99</v>
      </c>
      <c r="D107" s="197">
        <f t="shared" si="5"/>
        <v>80</v>
      </c>
      <c r="E107" s="197">
        <v>5</v>
      </c>
      <c r="F107" s="198">
        <f t="shared" si="6"/>
        <v>400</v>
      </c>
    </row>
    <row r="108" spans="2:7" x14ac:dyDescent="0.3">
      <c r="B108" s="191" t="s">
        <v>117</v>
      </c>
      <c r="C108" s="196" t="s">
        <v>118</v>
      </c>
      <c r="D108" s="197">
        <f t="shared" si="5"/>
        <v>1500</v>
      </c>
      <c r="E108" s="197">
        <v>0</v>
      </c>
      <c r="F108" s="198">
        <f t="shared" si="6"/>
        <v>0</v>
      </c>
    </row>
    <row r="109" spans="2:7" x14ac:dyDescent="0.3">
      <c r="B109" s="191" t="s">
        <v>119</v>
      </c>
      <c r="C109" s="196" t="s">
        <v>118</v>
      </c>
      <c r="D109" s="197">
        <f t="shared" si="5"/>
        <v>30</v>
      </c>
      <c r="E109" s="197">
        <v>1</v>
      </c>
      <c r="F109" s="198">
        <f t="shared" si="6"/>
        <v>30</v>
      </c>
    </row>
    <row r="110" spans="2:7" x14ac:dyDescent="0.3">
      <c r="B110" s="191" t="s">
        <v>120</v>
      </c>
      <c r="C110" s="196" t="s">
        <v>118</v>
      </c>
      <c r="D110" s="197">
        <f t="shared" si="5"/>
        <v>70</v>
      </c>
      <c r="E110" s="197">
        <v>1</v>
      </c>
      <c r="F110" s="198">
        <f t="shared" si="6"/>
        <v>70</v>
      </c>
    </row>
    <row r="111" spans="2:7" x14ac:dyDescent="0.3">
      <c r="B111" s="191" t="s">
        <v>38</v>
      </c>
      <c r="C111" s="196" t="s">
        <v>103</v>
      </c>
      <c r="D111" s="199">
        <f t="shared" si="5"/>
        <v>0.05</v>
      </c>
      <c r="E111" s="68">
        <v>1</v>
      </c>
      <c r="F111" s="200">
        <f>SUM(F105:F110)*D111</f>
        <v>97</v>
      </c>
    </row>
    <row r="112" spans="2:7" ht="15" thickBot="1" x14ac:dyDescent="0.35">
      <c r="B112" s="219" t="s">
        <v>0</v>
      </c>
      <c r="C112" s="203"/>
      <c r="D112" s="203"/>
      <c r="E112" s="203"/>
      <c r="F112" s="204">
        <f>ROUND(SUM(F105:F111),-2)</f>
        <v>2000</v>
      </c>
    </row>
    <row r="113" spans="2:12" ht="15" thickBot="1" x14ac:dyDescent="0.35"/>
    <row r="114" spans="2:12" x14ac:dyDescent="0.3">
      <c r="B114" s="216" t="s">
        <v>142</v>
      </c>
      <c r="C114" s="189"/>
      <c r="D114" s="189"/>
      <c r="E114" s="189"/>
      <c r="F114" s="189"/>
      <c r="G114" s="190"/>
      <c r="H114" s="62"/>
      <c r="I114" s="62"/>
      <c r="J114" s="62"/>
      <c r="K114" s="62"/>
      <c r="L114" s="62"/>
    </row>
    <row r="115" spans="2:12" x14ac:dyDescent="0.3">
      <c r="B115" s="220"/>
      <c r="C115" s="68"/>
      <c r="D115" s="68"/>
      <c r="E115" s="68"/>
      <c r="F115" s="68"/>
      <c r="G115" s="193"/>
      <c r="H115" s="62"/>
      <c r="I115" s="62"/>
      <c r="J115" s="62"/>
      <c r="K115" s="62"/>
      <c r="L115" s="62"/>
    </row>
    <row r="116" spans="2:12" x14ac:dyDescent="0.3">
      <c r="B116" s="221" t="s">
        <v>125</v>
      </c>
      <c r="C116" s="211">
        <v>5</v>
      </c>
      <c r="D116" s="68"/>
      <c r="E116" s="68"/>
      <c r="F116" s="68"/>
      <c r="G116" s="193"/>
      <c r="H116" s="62"/>
      <c r="I116" s="62"/>
      <c r="J116" s="62"/>
      <c r="K116" s="62"/>
      <c r="L116" s="62"/>
    </row>
    <row r="117" spans="2:12" x14ac:dyDescent="0.3">
      <c r="B117" s="221" t="s">
        <v>126</v>
      </c>
      <c r="C117" s="211">
        <v>3</v>
      </c>
      <c r="D117" s="68"/>
      <c r="E117" s="68"/>
      <c r="F117" s="68"/>
      <c r="G117" s="193"/>
      <c r="H117" s="62"/>
      <c r="I117" s="62"/>
      <c r="J117" s="62"/>
      <c r="K117" s="62"/>
      <c r="L117" s="62"/>
    </row>
    <row r="118" spans="2:12" x14ac:dyDescent="0.3">
      <c r="B118" s="221" t="s">
        <v>127</v>
      </c>
      <c r="C118" s="211">
        <v>2</v>
      </c>
      <c r="D118" s="68"/>
      <c r="E118" s="68"/>
      <c r="F118" s="68"/>
      <c r="G118" s="193"/>
      <c r="H118" s="62"/>
      <c r="I118" s="62"/>
      <c r="J118" s="62"/>
      <c r="K118" s="62"/>
      <c r="L118" s="62"/>
    </row>
    <row r="119" spans="2:12" x14ac:dyDescent="0.3">
      <c r="B119" s="220"/>
      <c r="C119" s="68"/>
      <c r="D119" s="68"/>
      <c r="E119" s="68"/>
      <c r="F119" s="68"/>
      <c r="G119" s="193"/>
      <c r="H119" s="62"/>
      <c r="I119" s="62"/>
      <c r="J119" s="62"/>
      <c r="K119" s="62"/>
      <c r="L119" s="62"/>
    </row>
    <row r="120" spans="2:12" ht="28.8" x14ac:dyDescent="0.3">
      <c r="B120" s="218" t="s">
        <v>86</v>
      </c>
      <c r="C120" s="194" t="s">
        <v>87</v>
      </c>
      <c r="D120" s="194" t="s">
        <v>122</v>
      </c>
      <c r="E120" s="194" t="s">
        <v>121</v>
      </c>
      <c r="F120" s="194" t="s">
        <v>128</v>
      </c>
      <c r="G120" s="195" t="s">
        <v>123</v>
      </c>
      <c r="H120" s="62"/>
      <c r="I120" s="60"/>
      <c r="J120" s="60"/>
      <c r="K120" s="60"/>
      <c r="L120" s="60"/>
    </row>
    <row r="121" spans="2:12" x14ac:dyDescent="0.3">
      <c r="B121" s="191" t="s">
        <v>107</v>
      </c>
      <c r="C121" s="196" t="s">
        <v>108</v>
      </c>
      <c r="D121" s="197">
        <f>D19</f>
        <v>12</v>
      </c>
      <c r="E121" s="197">
        <f>C117+C118</f>
        <v>5</v>
      </c>
      <c r="F121" s="68">
        <f t="shared" ref="F121:F122" si="7">C$116</f>
        <v>5</v>
      </c>
      <c r="G121" s="198">
        <f>D121*E121*F121</f>
        <v>300</v>
      </c>
      <c r="H121" s="62"/>
      <c r="I121" s="63"/>
      <c r="J121" s="63"/>
      <c r="K121" s="62"/>
      <c r="L121" s="63"/>
    </row>
    <row r="122" spans="2:12" x14ac:dyDescent="0.3">
      <c r="B122" s="191" t="s">
        <v>109</v>
      </c>
      <c r="C122" s="196" t="s">
        <v>108</v>
      </c>
      <c r="D122" s="197">
        <f>D20</f>
        <v>80</v>
      </c>
      <c r="E122" s="197">
        <f>C118</f>
        <v>2</v>
      </c>
      <c r="F122" s="68">
        <f t="shared" si="7"/>
        <v>5</v>
      </c>
      <c r="G122" s="198">
        <f>D122*E122*F122</f>
        <v>800</v>
      </c>
      <c r="H122" s="62"/>
      <c r="I122" s="63"/>
      <c r="J122" s="63"/>
      <c r="K122" s="62"/>
      <c r="L122" s="63"/>
    </row>
    <row r="123" spans="2:12" x14ac:dyDescent="0.3">
      <c r="B123" s="191" t="s">
        <v>110</v>
      </c>
      <c r="C123" s="196" t="s">
        <v>111</v>
      </c>
      <c r="D123" s="197">
        <f>D21</f>
        <v>8</v>
      </c>
      <c r="E123" s="197">
        <f>C117</f>
        <v>3</v>
      </c>
      <c r="F123" s="68"/>
      <c r="G123" s="198">
        <f>D123*E123</f>
        <v>24</v>
      </c>
      <c r="H123" s="62"/>
      <c r="I123" s="63"/>
      <c r="J123" s="63"/>
      <c r="K123" s="62"/>
      <c r="L123" s="63"/>
    </row>
    <row r="124" spans="2:12" x14ac:dyDescent="0.3">
      <c r="B124" s="191" t="s">
        <v>112</v>
      </c>
      <c r="C124" s="196" t="s">
        <v>99</v>
      </c>
      <c r="D124" s="197">
        <f>D22</f>
        <v>30</v>
      </c>
      <c r="E124" s="197">
        <v>1</v>
      </c>
      <c r="F124" s="68">
        <f>C116+1</f>
        <v>6</v>
      </c>
      <c r="G124" s="198">
        <f>D124*E124*F124</f>
        <v>180</v>
      </c>
      <c r="H124" s="62"/>
      <c r="I124" s="63"/>
      <c r="J124" s="63"/>
      <c r="K124" s="62"/>
      <c r="L124" s="63"/>
    </row>
    <row r="125" spans="2:12" x14ac:dyDescent="0.3">
      <c r="B125" s="191" t="s">
        <v>38</v>
      </c>
      <c r="C125" s="196" t="s">
        <v>103</v>
      </c>
      <c r="D125" s="199">
        <f>D23</f>
        <v>0.05</v>
      </c>
      <c r="E125" s="68">
        <v>1</v>
      </c>
      <c r="F125" s="68"/>
      <c r="G125" s="200">
        <f>SUM(G121:G124)*D125</f>
        <v>65.2</v>
      </c>
      <c r="H125" s="62"/>
      <c r="I125" s="64"/>
      <c r="J125" s="63"/>
      <c r="K125" s="62"/>
      <c r="L125" s="65"/>
    </row>
    <row r="126" spans="2:12" x14ac:dyDescent="0.3">
      <c r="B126" s="222" t="s">
        <v>139</v>
      </c>
      <c r="C126" s="68"/>
      <c r="D126" s="68"/>
      <c r="E126" s="68"/>
      <c r="F126" s="68"/>
      <c r="G126" s="223">
        <f>ROUND(SUM(G121:G125),-1)</f>
        <v>1370</v>
      </c>
      <c r="H126" s="62"/>
      <c r="I126" s="62"/>
      <c r="J126" s="62"/>
      <c r="K126" s="62"/>
      <c r="L126" s="61"/>
    </row>
    <row r="127" spans="2:12" x14ac:dyDescent="0.3">
      <c r="B127" s="191"/>
      <c r="C127" s="68"/>
      <c r="D127" s="68"/>
      <c r="E127" s="68"/>
      <c r="F127" s="68"/>
      <c r="G127" s="193"/>
      <c r="H127" s="62"/>
      <c r="I127" s="62"/>
      <c r="J127" s="62"/>
      <c r="K127" s="62"/>
      <c r="L127" s="62"/>
    </row>
    <row r="128" spans="2:12" ht="28.8" x14ac:dyDescent="0.3">
      <c r="B128" s="218" t="s">
        <v>86</v>
      </c>
      <c r="C128" s="194" t="s">
        <v>87</v>
      </c>
      <c r="D128" s="194" t="s">
        <v>122</v>
      </c>
      <c r="E128" s="194" t="s">
        <v>121</v>
      </c>
      <c r="F128" s="194"/>
      <c r="G128" s="195" t="s">
        <v>123</v>
      </c>
      <c r="H128" s="62"/>
      <c r="I128" s="60"/>
      <c r="J128" s="60"/>
      <c r="K128" s="62"/>
      <c r="L128" s="60"/>
    </row>
    <row r="129" spans="2:12" x14ac:dyDescent="0.3">
      <c r="B129" s="191" t="s">
        <v>140</v>
      </c>
      <c r="C129" s="196" t="s">
        <v>93</v>
      </c>
      <c r="D129" s="197">
        <f>D8</f>
        <v>600</v>
      </c>
      <c r="E129" s="197">
        <v>5</v>
      </c>
      <c r="F129" s="68"/>
      <c r="G129" s="198">
        <f t="shared" ref="G129:G134" si="8">D129*E129</f>
        <v>3000</v>
      </c>
      <c r="H129" s="62"/>
      <c r="I129" s="63"/>
      <c r="J129" s="63"/>
      <c r="K129" s="62"/>
      <c r="L129" s="63"/>
    </row>
    <row r="130" spans="2:12" x14ac:dyDescent="0.3">
      <c r="B130" s="191" t="s">
        <v>94</v>
      </c>
      <c r="C130" s="196" t="s">
        <v>95</v>
      </c>
      <c r="D130" s="197">
        <f t="shared" ref="D130:D135" si="9">D9</f>
        <v>600</v>
      </c>
      <c r="E130" s="197">
        <v>1</v>
      </c>
      <c r="F130" s="68"/>
      <c r="G130" s="198">
        <f t="shared" si="8"/>
        <v>600</v>
      </c>
      <c r="H130" s="62"/>
      <c r="I130" s="63"/>
      <c r="J130" s="63"/>
      <c r="K130" s="62"/>
      <c r="L130" s="63"/>
    </row>
    <row r="131" spans="2:12" x14ac:dyDescent="0.3">
      <c r="B131" s="191" t="s">
        <v>96</v>
      </c>
      <c r="C131" s="196" t="s">
        <v>97</v>
      </c>
      <c r="D131" s="197">
        <f t="shared" si="9"/>
        <v>200</v>
      </c>
      <c r="E131" s="197">
        <v>6</v>
      </c>
      <c r="F131" s="68"/>
      <c r="G131" s="198">
        <f t="shared" si="8"/>
        <v>1200</v>
      </c>
      <c r="H131" s="62"/>
      <c r="I131" s="63"/>
      <c r="J131" s="63"/>
      <c r="K131" s="62"/>
      <c r="L131" s="63"/>
    </row>
    <row r="132" spans="2:12" x14ac:dyDescent="0.3">
      <c r="B132" s="191" t="s">
        <v>98</v>
      </c>
      <c r="C132" s="196" t="s">
        <v>99</v>
      </c>
      <c r="D132" s="197">
        <f t="shared" si="9"/>
        <v>120</v>
      </c>
      <c r="E132" s="197">
        <v>3</v>
      </c>
      <c r="F132" s="68"/>
      <c r="G132" s="198">
        <f t="shared" si="8"/>
        <v>360</v>
      </c>
      <c r="H132" s="62"/>
      <c r="I132" s="63"/>
      <c r="J132" s="63"/>
      <c r="K132" s="62"/>
      <c r="L132" s="63"/>
    </row>
    <row r="133" spans="2:12" x14ac:dyDescent="0.3">
      <c r="B133" s="191" t="s">
        <v>100</v>
      </c>
      <c r="C133" s="196" t="s">
        <v>99</v>
      </c>
      <c r="D133" s="197">
        <f t="shared" si="9"/>
        <v>150</v>
      </c>
      <c r="E133" s="197">
        <v>10</v>
      </c>
      <c r="F133" s="121"/>
      <c r="G133" s="198">
        <f t="shared" si="8"/>
        <v>1500</v>
      </c>
      <c r="H133" s="67"/>
      <c r="I133" s="63"/>
      <c r="J133" s="63"/>
      <c r="K133" s="67"/>
      <c r="L133" s="63"/>
    </row>
    <row r="134" spans="2:12" x14ac:dyDescent="0.3">
      <c r="B134" s="191" t="s">
        <v>101</v>
      </c>
      <c r="C134" s="196" t="s">
        <v>102</v>
      </c>
      <c r="D134" s="197">
        <f t="shared" si="9"/>
        <v>15</v>
      </c>
      <c r="E134" s="197">
        <v>50</v>
      </c>
      <c r="F134" s="121"/>
      <c r="G134" s="198">
        <f t="shared" si="8"/>
        <v>750</v>
      </c>
      <c r="H134" s="67"/>
      <c r="I134" s="63"/>
      <c r="J134" s="63"/>
      <c r="K134" s="67"/>
      <c r="L134" s="63"/>
    </row>
    <row r="135" spans="2:12" x14ac:dyDescent="0.3">
      <c r="B135" s="191" t="s">
        <v>38</v>
      </c>
      <c r="C135" s="196" t="s">
        <v>103</v>
      </c>
      <c r="D135" s="199">
        <f t="shared" si="9"/>
        <v>0.05</v>
      </c>
      <c r="E135" s="68">
        <v>1</v>
      </c>
      <c r="F135" s="69"/>
      <c r="G135" s="200">
        <f>SUM(G129:G134)*D135</f>
        <v>370.5</v>
      </c>
      <c r="H135" s="1"/>
      <c r="I135" s="64"/>
      <c r="J135" s="63"/>
      <c r="K135" s="1"/>
    </row>
    <row r="136" spans="2:12" x14ac:dyDescent="0.3">
      <c r="B136" s="222" t="s">
        <v>141</v>
      </c>
      <c r="C136" s="68"/>
      <c r="D136" s="68"/>
      <c r="E136" s="68"/>
      <c r="F136" s="69"/>
      <c r="G136" s="223">
        <f>ROUND(SUM(G129:G135),-2)</f>
        <v>7800</v>
      </c>
      <c r="H136" s="1"/>
      <c r="I136" s="62"/>
      <c r="J136" s="62"/>
      <c r="K136" s="1"/>
    </row>
    <row r="137" spans="2:12" x14ac:dyDescent="0.3">
      <c r="B137" s="222"/>
      <c r="C137" s="68"/>
      <c r="D137" s="68"/>
      <c r="E137" s="68"/>
      <c r="F137" s="69"/>
      <c r="G137" s="223"/>
      <c r="H137" s="1"/>
      <c r="I137" s="62"/>
      <c r="J137" s="62"/>
      <c r="K137" s="1"/>
    </row>
    <row r="138" spans="2:12" ht="15" thickBot="1" x14ac:dyDescent="0.35">
      <c r="B138" s="219" t="s">
        <v>0</v>
      </c>
      <c r="C138" s="224"/>
      <c r="D138" s="224"/>
      <c r="E138" s="224"/>
      <c r="F138" s="224"/>
      <c r="G138" s="204">
        <f>ROUND(SUM(G126,G136),-2)</f>
        <v>9200</v>
      </c>
      <c r="H138" s="1"/>
      <c r="I138" s="1"/>
      <c r="J138" s="1"/>
      <c r="K138" s="1"/>
    </row>
    <row r="139" spans="2:12" x14ac:dyDescent="0.3">
      <c r="D139" s="70"/>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Budget Explanatory Note_GEO</vt:lpstr>
      <vt:lpstr>TSP Summary Budget</vt:lpstr>
      <vt:lpstr>TSP Detailed Budget</vt:lpstr>
      <vt:lpstr>Govt &amp; External</vt:lpstr>
      <vt:lpstr>TA</vt:lpstr>
      <vt:lpstr>Training</vt:lpstr>
      <vt:lpstr>Unit costs</vt:lpstr>
      <vt:lpstr>'TSP Summary Budget'!Print_Area</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k.zoidze@curatio.com</dc:creator>
  <cp:lastModifiedBy>Natalia Gordeziani</cp:lastModifiedBy>
  <cp:lastPrinted>2016-12-27T12:39:23Z</cp:lastPrinted>
  <dcterms:created xsi:type="dcterms:W3CDTF">2015-01-26T09:23:51Z</dcterms:created>
  <dcterms:modified xsi:type="dcterms:W3CDTF">2017-02-01T10:34:48Z</dcterms:modified>
</cp:coreProperties>
</file>